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Ы\75 Титул.листы\"/>
    </mc:Choice>
  </mc:AlternateContent>
  <xr:revisionPtr revIDLastSave="0" documentId="13_ncr:1_{4C2395F7-3B9C-424B-8C66-633D52971475}" xr6:coauthVersionLast="47" xr6:coauthVersionMax="47" xr10:uidLastSave="{00000000-0000-0000-0000-000000000000}"/>
  <bookViews>
    <workbookView xWindow="2296" yWindow="720" windowWidth="21939" windowHeight="13042" tabRatio="814" xr2:uid="{00000000-000D-0000-FFFF-FFFF00000000}"/>
  </bookViews>
  <sheets>
    <sheet name="Свод" sheetId="30" r:id="rId1"/>
  </sheets>
  <externalReferences>
    <externalReference r:id="rId2"/>
  </externalReferences>
  <definedNames>
    <definedName name="_Hlk38842750" localSheetId="0">Свод!$B$16</definedName>
    <definedName name="_Hlk38847491" localSheetId="0">Свод!$A$7</definedName>
    <definedName name="Исполнитель">[1]!Таблица5[Исполнитель]</definedName>
    <definedName name="_xlnm.Print_Area" localSheetId="0">Свод!$A$1:$M$138</definedName>
    <definedName name="Подотчетность">[1]!Таблица2[Подотчетность]</definedName>
  </definedNames>
  <calcPr calcId="191029"/>
</workbook>
</file>

<file path=xl/calcChain.xml><?xml version="1.0" encoding="utf-8"?>
<calcChain xmlns="http://schemas.openxmlformats.org/spreadsheetml/2006/main">
  <c r="G136" i="30" l="1"/>
  <c r="G127" i="30"/>
  <c r="G137" i="30"/>
  <c r="G135" i="30" l="1"/>
  <c r="G134" i="30" l="1"/>
  <c r="G130" i="30"/>
  <c r="G129" i="30"/>
  <c r="G128" i="30"/>
  <c r="G126" i="30"/>
  <c r="G125" i="30"/>
  <c r="G138" i="30" l="1"/>
  <c r="L53" i="30"/>
  <c r="G124" i="30"/>
  <c r="G123" i="30"/>
  <c r="G122" i="30"/>
  <c r="G93" i="30"/>
  <c r="G92" i="30"/>
  <c r="G120" i="30" l="1"/>
  <c r="G119" i="30"/>
  <c r="G118" i="30"/>
  <c r="G116" i="30"/>
  <c r="G115" i="30"/>
  <c r="G114" i="30"/>
  <c r="G113" i="30"/>
  <c r="G111" i="30"/>
  <c r="G110" i="30"/>
  <c r="G109" i="30"/>
  <c r="G107" i="30"/>
  <c r="G106" i="30"/>
  <c r="G105" i="30"/>
  <c r="G104" i="30"/>
  <c r="G102" i="30"/>
  <c r="G99" i="30"/>
  <c r="G98" i="30"/>
  <c r="G96" i="30"/>
  <c r="G95" i="30"/>
  <c r="G91" i="30"/>
  <c r="G90" i="30"/>
  <c r="G89" i="30"/>
  <c r="G88" i="30"/>
  <c r="G84" i="30"/>
  <c r="G83" i="30"/>
  <c r="F93" i="30"/>
  <c r="L65" i="30" l="1"/>
  <c r="L61" i="30"/>
  <c r="L60" i="30"/>
  <c r="L59" i="30"/>
  <c r="L54" i="30"/>
  <c r="L52" i="30"/>
  <c r="L51" i="30"/>
  <c r="L50" i="30"/>
  <c r="L49" i="30"/>
  <c r="L47" i="30"/>
  <c r="L46" i="30" l="1"/>
  <c r="G117" i="30" l="1"/>
  <c r="G97" i="30"/>
  <c r="G94" i="30"/>
  <c r="F94" i="30"/>
  <c r="G87" i="30"/>
  <c r="G86" i="30" l="1"/>
  <c r="E85" i="30"/>
  <c r="G85" i="30"/>
  <c r="D65" i="30"/>
  <c r="F84" i="30" l="1"/>
  <c r="G133" i="30"/>
  <c r="G132" i="30"/>
  <c r="D101" i="30"/>
  <c r="D100" i="30"/>
  <c r="D85" i="30"/>
  <c r="K65" i="30"/>
  <c r="L64" i="30"/>
  <c r="K63" i="30"/>
  <c r="L62" i="30" l="1"/>
  <c r="K60" i="30"/>
  <c r="K59" i="30"/>
  <c r="L58" i="30"/>
  <c r="L57" i="30"/>
  <c r="L56" i="30"/>
  <c r="K58" i="30"/>
  <c r="K57" i="30"/>
  <c r="K56" i="30"/>
  <c r="K54" i="30"/>
  <c r="K53" i="30"/>
  <c r="K52" i="30"/>
  <c r="K51" i="30"/>
  <c r="K50" i="30"/>
  <c r="K49" i="30"/>
  <c r="L48" i="30"/>
  <c r="K48" i="30"/>
  <c r="K47" i="30"/>
  <c r="K46" i="30"/>
  <c r="G131" i="30"/>
  <c r="G121" i="30" l="1"/>
  <c r="L45" i="30"/>
  <c r="K45" i="30"/>
  <c r="L55" i="30" l="1"/>
  <c r="L44" i="30" s="1"/>
  <c r="K55" i="30"/>
  <c r="K44" i="30" s="1"/>
  <c r="I63" i="30" l="1"/>
  <c r="H63" i="30" s="1"/>
  <c r="D63" i="30"/>
  <c r="I65" i="30" l="1"/>
  <c r="J53" i="30"/>
  <c r="I53" i="30"/>
  <c r="J65" i="30"/>
  <c r="D53" i="30"/>
  <c r="H53" i="30" l="1"/>
  <c r="D51" i="30"/>
  <c r="D50" i="30"/>
  <c r="D49" i="30"/>
  <c r="D52" i="30"/>
  <c r="D48" i="30"/>
  <c r="D47" i="30"/>
  <c r="E93" i="30"/>
  <c r="D93" i="30" s="1"/>
  <c r="D46" i="30"/>
  <c r="E115" i="30"/>
  <c r="D115" i="30" s="1"/>
  <c r="E104" i="30"/>
  <c r="D104" i="30" s="1"/>
  <c r="E107" i="30"/>
  <c r="D107" i="30" s="1"/>
  <c r="E106" i="30"/>
  <c r="D106" i="30" s="1"/>
  <c r="E105" i="30"/>
  <c r="D105" i="30" s="1"/>
  <c r="E102" i="30"/>
  <c r="D102" i="30" s="1"/>
  <c r="E95" i="30"/>
  <c r="E96" i="30"/>
  <c r="D96" i="30" s="1"/>
  <c r="E92" i="30"/>
  <c r="D92" i="30" s="1"/>
  <c r="D64" i="30"/>
  <c r="E135" i="30"/>
  <c r="D59" i="30"/>
  <c r="D55" i="30"/>
  <c r="J48" i="30" l="1"/>
  <c r="I52" i="30"/>
  <c r="I51" i="30"/>
  <c r="I46" i="30"/>
  <c r="I47" i="30"/>
  <c r="I58" i="30"/>
  <c r="I57" i="30"/>
  <c r="I59" i="30"/>
  <c r="I48" i="30"/>
  <c r="H48" i="30" s="1"/>
  <c r="I60" i="30"/>
  <c r="I54" i="30"/>
  <c r="J64" i="30"/>
  <c r="H64" i="30" s="1"/>
  <c r="I56" i="30"/>
  <c r="I49" i="30"/>
  <c r="I50" i="30"/>
  <c r="J49" i="30"/>
  <c r="J50" i="30"/>
  <c r="D135" i="30"/>
  <c r="J62" i="30"/>
  <c r="H62" i="30" s="1"/>
  <c r="E84" i="30"/>
  <c r="D84" i="30" s="1"/>
  <c r="E94" i="30"/>
  <c r="D94" i="30" s="1"/>
  <c r="D95" i="30"/>
  <c r="J57" i="30"/>
  <c r="J54" i="30"/>
  <c r="I45" i="30"/>
  <c r="J56" i="30"/>
  <c r="J58" i="30"/>
  <c r="J60" i="30"/>
  <c r="J59" i="30"/>
  <c r="J61" i="30"/>
  <c r="H61" i="30" s="1"/>
  <c r="J46" i="30"/>
  <c r="J47" i="30"/>
  <c r="H47" i="30" s="1"/>
  <c r="J52" i="30"/>
  <c r="J51" i="30"/>
  <c r="J45" i="30"/>
  <c r="H60" i="30" l="1"/>
  <c r="H46" i="30"/>
  <c r="I55" i="30"/>
  <c r="I44" i="30" s="1"/>
  <c r="H49" i="30"/>
  <c r="J55" i="30"/>
  <c r="J44" i="30" s="1"/>
  <c r="F86" i="30" l="1"/>
  <c r="F137" i="30"/>
  <c r="K29" i="30"/>
  <c r="I29" i="30"/>
  <c r="F29" i="30"/>
  <c r="E29" i="30"/>
  <c r="L29" i="30" l="1"/>
  <c r="E137" i="30"/>
  <c r="D137" i="30" s="1"/>
  <c r="J29" i="30"/>
  <c r="D29" i="30"/>
  <c r="G112" i="30"/>
  <c r="K37" i="30"/>
  <c r="I37" i="30"/>
  <c r="F126" i="30"/>
  <c r="E126" i="30"/>
  <c r="K26" i="30"/>
  <c r="F26" i="30"/>
  <c r="E26" i="30"/>
  <c r="F35" i="30"/>
  <c r="E35" i="30"/>
  <c r="K35" i="30"/>
  <c r="I35" i="30"/>
  <c r="F31" i="30"/>
  <c r="E31" i="30"/>
  <c r="K34" i="30"/>
  <c r="K33" i="30"/>
  <c r="K32" i="30"/>
  <c r="I34" i="30"/>
  <c r="I33" i="30"/>
  <c r="F30" i="30"/>
  <c r="E30" i="30"/>
  <c r="K28" i="30"/>
  <c r="F28" i="30"/>
  <c r="E28" i="30"/>
  <c r="F91" i="30"/>
  <c r="E91" i="30"/>
  <c r="F90" i="30"/>
  <c r="E90" i="30"/>
  <c r="F89" i="30"/>
  <c r="E89" i="30"/>
  <c r="F88" i="30"/>
  <c r="E88" i="30"/>
  <c r="F99" i="30"/>
  <c r="E99" i="30"/>
  <c r="F98" i="30"/>
  <c r="E98" i="30"/>
  <c r="F120" i="30"/>
  <c r="E120" i="30"/>
  <c r="F119" i="30"/>
  <c r="E119" i="30"/>
  <c r="F118" i="30"/>
  <c r="E118" i="30"/>
  <c r="E86" i="30"/>
  <c r="D86" i="30" s="1"/>
  <c r="F116" i="30"/>
  <c r="E116" i="30"/>
  <c r="L27" i="30"/>
  <c r="J27" i="30"/>
  <c r="K27" i="30"/>
  <c r="F27" i="30"/>
  <c r="E27" i="30"/>
  <c r="F110" i="30"/>
  <c r="E110" i="30"/>
  <c r="F114" i="30"/>
  <c r="E114" i="30"/>
  <c r="F113" i="30"/>
  <c r="E113" i="30"/>
  <c r="E111" i="30"/>
  <c r="F109" i="30"/>
  <c r="E109" i="30"/>
  <c r="F133" i="30"/>
  <c r="E133" i="30"/>
  <c r="F134" i="30"/>
  <c r="E134" i="30"/>
  <c r="F25" i="30"/>
  <c r="E25" i="30"/>
  <c r="F24" i="30"/>
  <c r="E24" i="30"/>
  <c r="F23" i="30"/>
  <c r="E23" i="30"/>
  <c r="K30" i="30" l="1"/>
  <c r="I26" i="30"/>
  <c r="L30" i="30"/>
  <c r="J33" i="30"/>
  <c r="L35" i="30"/>
  <c r="J26" i="30"/>
  <c r="E129" i="30"/>
  <c r="H29" i="30"/>
  <c r="I28" i="30"/>
  <c r="I30" i="30"/>
  <c r="F112" i="30"/>
  <c r="I24" i="30"/>
  <c r="I27" i="30"/>
  <c r="H27" i="30" s="1"/>
  <c r="F136" i="30"/>
  <c r="F138" i="30" s="1"/>
  <c r="K24" i="30"/>
  <c r="J30" i="30"/>
  <c r="J32" i="30"/>
  <c r="L33" i="30"/>
  <c r="H33" i="30" s="1"/>
  <c r="J35" i="30"/>
  <c r="D116" i="30"/>
  <c r="D120" i="30"/>
  <c r="D99" i="30"/>
  <c r="L34" i="30"/>
  <c r="F124" i="30"/>
  <c r="F111" i="30"/>
  <c r="D111" i="30" s="1"/>
  <c r="F125" i="30"/>
  <c r="L28" i="30"/>
  <c r="F123" i="30"/>
  <c r="F129" i="30"/>
  <c r="L32" i="30"/>
  <c r="F97" i="30"/>
  <c r="F87" i="30"/>
  <c r="J28" i="30"/>
  <c r="E136" i="30"/>
  <c r="L37" i="30"/>
  <c r="E124" i="30"/>
  <c r="E123" i="30"/>
  <c r="F122" i="30"/>
  <c r="F128" i="30"/>
  <c r="E125" i="30"/>
  <c r="E128" i="30"/>
  <c r="I32" i="30"/>
  <c r="I31" i="30" s="1"/>
  <c r="F127" i="30"/>
  <c r="E127" i="30"/>
  <c r="J23" i="30"/>
  <c r="J34" i="30"/>
  <c r="H34" i="30" s="1"/>
  <c r="L26" i="30"/>
  <c r="J37" i="30"/>
  <c r="E130" i="30"/>
  <c r="J24" i="30"/>
  <c r="F130" i="30"/>
  <c r="L24" i="30"/>
  <c r="D89" i="30"/>
  <c r="F117" i="30"/>
  <c r="D119" i="30"/>
  <c r="D90" i="30"/>
  <c r="D126" i="30"/>
  <c r="D91" i="30"/>
  <c r="D109" i="30"/>
  <c r="D113" i="30"/>
  <c r="J36" i="30"/>
  <c r="E122" i="30"/>
  <c r="E117" i="30"/>
  <c r="D118" i="30"/>
  <c r="E97" i="30"/>
  <c r="D97" i="30" s="1"/>
  <c r="D98" i="30"/>
  <c r="E87" i="30"/>
  <c r="D88" i="30"/>
  <c r="E112" i="30"/>
  <c r="D114" i="30"/>
  <c r="D110" i="30"/>
  <c r="F83" i="30"/>
  <c r="D28" i="30"/>
  <c r="K31" i="30"/>
  <c r="L23" i="30"/>
  <c r="E83" i="30"/>
  <c r="K23" i="30"/>
  <c r="E132" i="30"/>
  <c r="D134" i="30"/>
  <c r="D133" i="30"/>
  <c r="I23" i="30"/>
  <c r="F132" i="30"/>
  <c r="F131" i="30" s="1"/>
  <c r="L36" i="30"/>
  <c r="D35" i="30"/>
  <c r="D31" i="30"/>
  <c r="D30" i="30"/>
  <c r="D27" i="30"/>
  <c r="D26" i="30"/>
  <c r="D25" i="30"/>
  <c r="D24" i="30"/>
  <c r="D23" i="30"/>
  <c r="D129" i="30" l="1"/>
  <c r="H26" i="30"/>
  <c r="H35" i="30"/>
  <c r="D136" i="30"/>
  <c r="H37" i="30"/>
  <c r="L31" i="30"/>
  <c r="L22" i="30" s="1"/>
  <c r="L15" i="30" s="1"/>
  <c r="H30" i="30"/>
  <c r="H28" i="30"/>
  <c r="D124" i="30"/>
  <c r="D117" i="30"/>
  <c r="J31" i="30"/>
  <c r="D125" i="30"/>
  <c r="H32" i="30"/>
  <c r="K22" i="30"/>
  <c r="K15" i="30" s="1"/>
  <c r="E138" i="30"/>
  <c r="D138" i="30" s="1"/>
  <c r="D87" i="30"/>
  <c r="D123" i="30"/>
  <c r="D128" i="30"/>
  <c r="F121" i="30"/>
  <c r="D127" i="30"/>
  <c r="D130" i="30"/>
  <c r="D83" i="30"/>
  <c r="D112" i="30"/>
  <c r="I22" i="30"/>
  <c r="I15" i="30" s="1"/>
  <c r="D122" i="30"/>
  <c r="H36" i="30"/>
  <c r="D132" i="30"/>
  <c r="D131" i="30" s="1"/>
  <c r="E131" i="30"/>
  <c r="E121" i="30" s="1"/>
  <c r="D108" i="30"/>
  <c r="E108" i="30"/>
  <c r="F108" i="30"/>
  <c r="G108" i="30"/>
  <c r="H65" i="30"/>
  <c r="H59" i="30"/>
  <c r="H58" i="30"/>
  <c r="H57" i="30"/>
  <c r="H56" i="30"/>
  <c r="H55" i="30"/>
  <c r="H54" i="30"/>
  <c r="H52" i="30"/>
  <c r="H51" i="30"/>
  <c r="H50" i="30"/>
  <c r="H45" i="30"/>
  <c r="H24" i="30"/>
  <c r="H23" i="30"/>
  <c r="D103" i="30"/>
  <c r="E103" i="30"/>
  <c r="G103" i="30"/>
  <c r="F103" i="30"/>
  <c r="F82" i="30"/>
  <c r="H31" i="30" l="1"/>
  <c r="J22" i="30"/>
  <c r="J15" i="30" s="1"/>
  <c r="D82" i="30"/>
  <c r="D121" i="30"/>
  <c r="H44" i="30"/>
  <c r="O45" i="30" s="1"/>
  <c r="G82" i="30"/>
  <c r="E82" i="30"/>
  <c r="H22" i="30" l="1"/>
  <c r="O24" i="30" s="1"/>
  <c r="H15" i="30"/>
  <c r="O122" i="30" s="1"/>
</calcChain>
</file>

<file path=xl/sharedStrings.xml><?xml version="1.0" encoding="utf-8"?>
<sst xmlns="http://schemas.openxmlformats.org/spreadsheetml/2006/main" count="380" uniqueCount="222">
  <si>
    <t>№ п/п</t>
  </si>
  <si>
    <t>Детские площадки</t>
  </si>
  <si>
    <t>Пешеходные дорожки</t>
  </si>
  <si>
    <t>1 класс</t>
  </si>
  <si>
    <t>3 класс</t>
  </si>
  <si>
    <t>2 класс</t>
  </si>
  <si>
    <t>Контейнерные площадки</t>
  </si>
  <si>
    <t>Спортивные площадки</t>
  </si>
  <si>
    <t>Скейтпарки</t>
  </si>
  <si>
    <t>Коллективные автостоянки</t>
  </si>
  <si>
    <t>Оборудование детских игровых площадок</t>
  </si>
  <si>
    <t>Площадки для отдыха</t>
  </si>
  <si>
    <t>Резиновое, синтетическое</t>
  </si>
  <si>
    <t>Песчаное</t>
  </si>
  <si>
    <t>Грунтовое</t>
  </si>
  <si>
    <t>Гравийная крошка</t>
  </si>
  <si>
    <t>Луговой</t>
  </si>
  <si>
    <t>Иной</t>
  </si>
  <si>
    <t>Плитка</t>
  </si>
  <si>
    <t>Щебень</t>
  </si>
  <si>
    <t>Устройства для оформления озеленения</t>
  </si>
  <si>
    <t>ОМСУ, МБУ, МКУ</t>
  </si>
  <si>
    <t>ЭО</t>
  </si>
  <si>
    <t>Мавританский</t>
  </si>
  <si>
    <t>Иные твердые покрытия</t>
  </si>
  <si>
    <t>Велодорожки</t>
  </si>
  <si>
    <t>№</t>
  </si>
  <si>
    <t>Наименование</t>
  </si>
  <si>
    <t>Ед. изм.</t>
  </si>
  <si>
    <r>
      <t xml:space="preserve">Уборочная площадь 
</t>
    </r>
    <r>
      <rPr>
        <sz val="12"/>
        <color theme="1"/>
        <rFont val="Times New Roman"/>
        <family val="1"/>
      </rPr>
      <t>(всего)</t>
    </r>
  </si>
  <si>
    <t>Уборочная площадь содержится:</t>
  </si>
  <si>
    <t>Доля уборочной площади (всего) от общей площади городского округа
(%)</t>
  </si>
  <si>
    <t>Иными лицами</t>
  </si>
  <si>
    <t>Площадь механизированной уборки</t>
  </si>
  <si>
    <t>Площадь ручной уборки</t>
  </si>
  <si>
    <r>
      <t>Объекты благоустройства сводного титульного списка объектов благоустройства, расположенных на территории Московской области</t>
    </r>
    <r>
      <rPr>
        <b/>
        <vertAlign val="superscript"/>
        <sz val="12"/>
        <color theme="1"/>
        <rFont val="Times New Roman"/>
        <family val="1"/>
      </rPr>
      <t>1</t>
    </r>
  </si>
  <si>
    <t>кв.м.</t>
  </si>
  <si>
    <r>
      <t>Количество объектов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 xml:space="preserve">3 </t>
    </r>
  </si>
  <si>
    <r>
      <t>Уборочная площадь объектов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>4</t>
    </r>
  </si>
  <si>
    <t>Примечание</t>
  </si>
  <si>
    <r>
      <t>Объекты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>3</t>
    </r>
  </si>
  <si>
    <t>Ед.</t>
  </si>
  <si>
    <t>Количество объектов благоустройства
(всего)</t>
  </si>
  <si>
    <t>Объекты содержатся:</t>
  </si>
  <si>
    <r>
      <t xml:space="preserve">Уборочная площадь
</t>
    </r>
    <r>
      <rPr>
        <sz val="12"/>
        <color theme="1"/>
        <rFont val="Times New Roman"/>
        <family val="1"/>
      </rPr>
      <t>(всего)</t>
    </r>
  </si>
  <si>
    <t>2.</t>
  </si>
  <si>
    <r>
      <t xml:space="preserve">Объекты благоустройства в составе придомовых территорий многоквартирных домов </t>
    </r>
    <r>
      <rPr>
        <sz val="12"/>
        <color theme="1"/>
        <rFont val="Times New Roman"/>
        <family val="1"/>
      </rPr>
      <t>(всего), в том числе:</t>
    </r>
  </si>
  <si>
    <t>Проверка площади по 
дворовым территориям</t>
  </si>
  <si>
    <t>2.1.</t>
  </si>
  <si>
    <t>Детские игровые площадки</t>
  </si>
  <si>
    <t>ед.</t>
  </si>
  <si>
    <t>кв. м</t>
  </si>
  <si>
    <t>2.2.</t>
  </si>
  <si>
    <t>2.2.1.</t>
  </si>
  <si>
    <t>ед</t>
  </si>
  <si>
    <t>2.3.</t>
  </si>
  <si>
    <t>Площадки отдыха</t>
  </si>
  <si>
    <t>2.4.</t>
  </si>
  <si>
    <t>2.5.</t>
  </si>
  <si>
    <t>ед. мест</t>
  </si>
  <si>
    <t>2.6.</t>
  </si>
  <si>
    <t>Внутридворовые проезды (полосы движения транспортных средств)</t>
  </si>
  <si>
    <t>пог. м</t>
  </si>
  <si>
    <t>2.7.</t>
  </si>
  <si>
    <t>Тротуары, в т. ч.:</t>
  </si>
  <si>
    <t>2.8.</t>
  </si>
  <si>
    <t>2.9.</t>
  </si>
  <si>
    <t>2.10.</t>
  </si>
  <si>
    <r>
      <t xml:space="preserve">Иные </t>
    </r>
    <r>
      <rPr>
        <sz val="12"/>
        <color rgb="FF000000"/>
        <rFont val="Times New Roman"/>
        <family val="1"/>
      </rPr>
      <t>объекты благоустройства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в составе придомовых территорий многоквартирных домов</t>
    </r>
  </si>
  <si>
    <t>Количество объектов благоустройства, расположенных на землях и земельных участках,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</si>
  <si>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>Уборочная площадь объектов благоустройства, расположенных на землях и земельных участках,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</si>
  <si>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>Проверка площади по общественным пространствам</t>
  </si>
  <si>
    <t>3.</t>
  </si>
  <si>
    <r>
      <rPr>
        <b/>
        <sz val="12"/>
        <color theme="1"/>
        <rFont val="Times New Roman"/>
        <family val="1"/>
      </rPr>
      <t>Территории общего пользования, ПКиО</t>
    </r>
    <r>
      <rPr>
        <sz val="12"/>
        <color theme="1"/>
        <rFont val="Times New Roman"/>
        <family val="1"/>
      </rPr>
      <t xml:space="preserve"> (всего), в т.ч.:</t>
    </r>
  </si>
  <si>
    <t>3.1.</t>
  </si>
  <si>
    <t>3.2.</t>
  </si>
  <si>
    <t>Площадки для выгула животных</t>
  </si>
  <si>
    <t>3.3.</t>
  </si>
  <si>
    <t>Площадки для дрессировки собак</t>
  </si>
  <si>
    <t>3.4.</t>
  </si>
  <si>
    <t>Площадки для размещения автотранспорта, парковки</t>
  </si>
  <si>
    <t>3.5.</t>
  </si>
  <si>
    <t>3.6.</t>
  </si>
  <si>
    <t>3.7.</t>
  </si>
  <si>
    <t>4.</t>
  </si>
  <si>
    <t>Иные объекты благоустройства, расположенные на земельных участках и землях,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</si>
  <si>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 xml:space="preserve">Наименование </t>
  </si>
  <si>
    <t xml:space="preserve">Количество элементов благоустройства объектов благоустройства </t>
  </si>
  <si>
    <r>
      <t xml:space="preserve">Количество элементов благоустройства </t>
    </r>
    <r>
      <rPr>
        <sz val="12"/>
        <color theme="1"/>
        <rFont val="Times New Roman"/>
        <family val="1"/>
      </rPr>
      <t>(всего)</t>
    </r>
  </si>
  <si>
    <t>Элементы благоустройства содержатся:</t>
  </si>
  <si>
    <t>Иными лицами, обеспечивающими содержание придомовых территорий многоквартирных домов, объектов, прилегающих территорий</t>
  </si>
  <si>
    <t>5.</t>
  </si>
  <si>
    <r>
      <t xml:space="preserve">Специализированные декоративные, технические, конструктивные устройства и оборудование </t>
    </r>
    <r>
      <rPr>
        <sz val="12"/>
        <color theme="1"/>
        <rFont val="Times New Roman"/>
        <family val="1"/>
      </rPr>
      <t>(всего), в т. ч.:</t>
    </r>
  </si>
  <si>
    <t>5.1.</t>
  </si>
  <si>
    <t>5.2.</t>
  </si>
  <si>
    <t>5.3.</t>
  </si>
  <si>
    <t>Специальное тренировочное оборудование для дрессировки собак</t>
  </si>
  <si>
    <t>5.4.</t>
  </si>
  <si>
    <t>Конструкции велопарковок</t>
  </si>
  <si>
    <t>5.5.</t>
  </si>
  <si>
    <t>Малые архитектурные формы (всего), в т.ч.:</t>
  </si>
  <si>
    <t>5.5.1.</t>
  </si>
  <si>
    <t>Количество городской мебели</t>
  </si>
  <si>
    <t>5.5.2.</t>
  </si>
  <si>
    <t>Элементы монументально-декоративного оформления</t>
  </si>
  <si>
    <t>5.5.3.</t>
  </si>
  <si>
    <t>5.5.4.</t>
  </si>
  <si>
    <t>Урны (до 0,5 куб. м)</t>
  </si>
  <si>
    <t>5.5.5.</t>
  </si>
  <si>
    <t>Элементы для отдыха и защиты от осадков</t>
  </si>
  <si>
    <t>5.6.</t>
  </si>
  <si>
    <r>
      <t>Водные устройства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(всего), в т. ч.:</t>
    </r>
  </si>
  <si>
    <t>5.6.1.</t>
  </si>
  <si>
    <t>Питьевые фонтанчики</t>
  </si>
  <si>
    <t>5.6.2.</t>
  </si>
  <si>
    <t>Фонтаны</t>
  </si>
  <si>
    <t>5.7.</t>
  </si>
  <si>
    <t>Средства размещения информации, включая навигацию (всего), в т. ч.:</t>
  </si>
  <si>
    <t>5.7.1.</t>
  </si>
  <si>
    <t>Информационные стенды</t>
  </si>
  <si>
    <t>5.7.2.</t>
  </si>
  <si>
    <t>Иные средства</t>
  </si>
  <si>
    <t>5.8.</t>
  </si>
  <si>
    <t>Светильники наружного освещения (всего), в т. ч.:</t>
  </si>
  <si>
    <t>5.8.1.</t>
  </si>
  <si>
    <t>Светодиодные светильники</t>
  </si>
  <si>
    <t>6.</t>
  </si>
  <si>
    <r>
      <t>Водные объекты</t>
    </r>
    <r>
      <rPr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</t>
    </r>
  </si>
  <si>
    <t>7.</t>
  </si>
  <si>
    <r>
      <t>Некапитальные строения, сооружения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(всего), в т. ч.:</t>
    </r>
  </si>
  <si>
    <t>7.1.</t>
  </si>
  <si>
    <t>Мобильные туалетные кабины</t>
  </si>
  <si>
    <t>7.2.</t>
  </si>
  <si>
    <t>Нестационарные торговые объекты</t>
  </si>
  <si>
    <t>7.3.</t>
  </si>
  <si>
    <t>Сцены, эстрады (летние кинотеатры, зеленые театры)</t>
  </si>
  <si>
    <t>7.4.</t>
  </si>
  <si>
    <t>Амфитеатры</t>
  </si>
  <si>
    <t>8.</t>
  </si>
  <si>
    <r>
      <t xml:space="preserve">Элементы озеленения </t>
    </r>
    <r>
      <rPr>
        <sz val="12"/>
        <color theme="1"/>
        <rFont val="Times New Roman"/>
        <family val="1"/>
      </rPr>
      <t>(всего),  в т. ч.:</t>
    </r>
  </si>
  <si>
    <t>8.1.</t>
  </si>
  <si>
    <t>Деревья</t>
  </si>
  <si>
    <t>8.2.</t>
  </si>
  <si>
    <t>Кустарники</t>
  </si>
  <si>
    <t>8.3.</t>
  </si>
  <si>
    <t>Цветники, в том числе:</t>
  </si>
  <si>
    <t>8.3.1.</t>
  </si>
  <si>
    <t>однолетники</t>
  </si>
  <si>
    <t>8.3.2.</t>
  </si>
  <si>
    <t>многолетники</t>
  </si>
  <si>
    <t>9.</t>
  </si>
  <si>
    <t>Иные устройства и оборудования</t>
  </si>
  <si>
    <t>10.</t>
  </si>
  <si>
    <t>Элементы сопряжения поверхностей</t>
  </si>
  <si>
    <t xml:space="preserve">п. м </t>
  </si>
  <si>
    <t>11.</t>
  </si>
  <si>
    <t>Ограждение (всего), в т. ч.:</t>
  </si>
  <si>
    <t>11.1.</t>
  </si>
  <si>
    <t>Деревянное ограждение</t>
  </si>
  <si>
    <t>11.2.</t>
  </si>
  <si>
    <t>Металлическое ограждение</t>
  </si>
  <si>
    <t>Проверка площади покрытия</t>
  </si>
  <si>
    <t>11.3.</t>
  </si>
  <si>
    <t>Прочие ограждения</t>
  </si>
  <si>
    <t>п. м</t>
  </si>
  <si>
    <t>12.</t>
  </si>
  <si>
    <r>
      <t xml:space="preserve">Покрытия </t>
    </r>
    <r>
      <rPr>
        <sz val="12"/>
        <color theme="1"/>
        <rFont val="Times New Roman"/>
        <family val="1"/>
      </rPr>
      <t>(всего), в т. ч.:</t>
    </r>
  </si>
  <si>
    <t>12.1.</t>
  </si>
  <si>
    <t>12.2.</t>
  </si>
  <si>
    <t>12.3.</t>
  </si>
  <si>
    <t>12.4.</t>
  </si>
  <si>
    <t>12.5.</t>
  </si>
  <si>
    <t>Деревянное</t>
  </si>
  <si>
    <t>12.6.</t>
  </si>
  <si>
    <t>Асфальтобетонное</t>
  </si>
  <si>
    <t>12.7.</t>
  </si>
  <si>
    <t>12.8.</t>
  </si>
  <si>
    <t>12.9.</t>
  </si>
  <si>
    <t>Искусственный газон</t>
  </si>
  <si>
    <t>12.10.</t>
  </si>
  <si>
    <r>
      <t>Газон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(всего), в т. ч.:</t>
    </r>
  </si>
  <si>
    <t>12.10.1.</t>
  </si>
  <si>
    <t>12.10.2.</t>
  </si>
  <si>
    <t>12.10.3.</t>
  </si>
  <si>
    <t>12.11.</t>
  </si>
  <si>
    <t>Сводный титульный списока элементов благоустройства, расположенных на территории Городского округа _______________</t>
  </si>
  <si>
    <t>2.11.</t>
  </si>
  <si>
    <t>2.8.1.</t>
  </si>
  <si>
    <t>2.8.2.</t>
  </si>
  <si>
    <t>2.8.3.</t>
  </si>
  <si>
    <t>Площади</t>
  </si>
  <si>
    <t>Лесные насаждения</t>
  </si>
  <si>
    <t>Лыжные трассы</t>
  </si>
  <si>
    <t>3.8.</t>
  </si>
  <si>
    <t>Озелененные территории многоквартирных домов</t>
  </si>
  <si>
    <t>Озелененные территории</t>
  </si>
  <si>
    <t>3.9.</t>
  </si>
  <si>
    <t>3.10.</t>
  </si>
  <si>
    <t>3.11.</t>
  </si>
  <si>
    <t>3.12.</t>
  </si>
  <si>
    <t>12.12.</t>
  </si>
  <si>
    <t>3.13.</t>
  </si>
  <si>
    <t xml:space="preserve">Хоккейные площадки </t>
  </si>
  <si>
    <t>3.11.1.</t>
  </si>
  <si>
    <t>3.11.2.</t>
  </si>
  <si>
    <t>3.11.3.</t>
  </si>
  <si>
    <t>3.14.</t>
  </si>
  <si>
    <t>3.15.</t>
  </si>
  <si>
    <t>3.16.</t>
  </si>
  <si>
    <t>3.17.</t>
  </si>
  <si>
    <t>Пляжи</t>
  </si>
  <si>
    <t xml:space="preserve">Внутриквартальные улицы, проезды местного значения, проезды общественных территорий (полосы движения транспортных средств) </t>
  </si>
  <si>
    <r>
      <t>Оборудование спортивных площадок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</t>
    </r>
  </si>
  <si>
    <t>Песочницы</t>
  </si>
  <si>
    <t>5.5.6.</t>
  </si>
  <si>
    <t>12.12.1.</t>
  </si>
  <si>
    <t>Иное покрытие, в т.ч.</t>
  </si>
  <si>
    <t>12.12.2.</t>
  </si>
  <si>
    <t>Иные покрытия</t>
  </si>
  <si>
    <t>Сводный титульный список объектов благоустройства, расположенных на территории муниципального образования "Городской округ Кашира Московской области"</t>
  </si>
  <si>
    <t>УТВЕРЖДЕН
постановление администрации
городского округа Кашира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19.11.2024  № 2650-па</t>
  </si>
  <si>
    <t>Приложение 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к постановлению администрации
городского округа Кашира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19.11.2024   № 2650-па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</si>
</sst>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[$€-1]_-;\-* #,##0.00[$€-1]_-;_-* &quot;-&quot;??[$€-1]_-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gray0625"/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6" fontId="20" fillId="0" borderId="0" applyFont="0" applyFill="0" applyBorder="0" applyAlignment="0" applyProtection="0"/>
    <xf numFmtId="0" fontId="2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107">
    <xf numFmtId="0" fontId="0" fillId="0" borderId="0" xfId="0"/>
    <xf numFmtId="4" fontId="25" fillId="0" borderId="10" xfId="0" applyNumberFormat="1" applyFont="1" applyBorder="1" applyAlignment="1" applyProtection="1">
      <alignment horizontal="center"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vertical="center" wrapText="1"/>
      <protection locked="0"/>
    </xf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16" fontId="23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justify" vertical="center" wrapText="1"/>
    </xf>
    <xf numFmtId="0" fontId="28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justify" vertical="center" wrapText="1"/>
    </xf>
    <xf numFmtId="0" fontId="25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justify" vertical="center" wrapText="1"/>
    </xf>
    <xf numFmtId="16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vertical="center" wrapText="1"/>
    </xf>
    <xf numFmtId="4" fontId="23" fillId="0" borderId="10" xfId="0" applyNumberFormat="1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16" fontId="23" fillId="0" borderId="10" xfId="0" applyNumberFormat="1" applyFont="1" applyBorder="1" applyAlignment="1" applyProtection="1">
      <alignment horizontal="center" vertical="center" wrapText="1"/>
      <protection locked="0"/>
    </xf>
    <xf numFmtId="3" fontId="23" fillId="0" borderId="10" xfId="0" applyNumberFormat="1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 applyProtection="1">
      <alignment vertical="center" wrapText="1"/>
      <protection locked="0"/>
    </xf>
    <xf numFmtId="0" fontId="23" fillId="0" borderId="0" xfId="0" applyFont="1"/>
    <xf numFmtId="4" fontId="25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5" fillId="0" borderId="23" xfId="0" applyFont="1" applyBorder="1" applyAlignment="1">
      <alignment horizontal="center" vertical="center"/>
    </xf>
    <xf numFmtId="4" fontId="25" fillId="0" borderId="23" xfId="0" applyNumberFormat="1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 wrapText="1"/>
    </xf>
    <xf numFmtId="4" fontId="23" fillId="0" borderId="23" xfId="0" applyNumberFormat="1" applyFont="1" applyBorder="1" applyAlignment="1">
      <alignment horizontal="center" vertical="center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23" xfId="0" applyNumberFormat="1" applyFont="1" applyBorder="1" applyAlignment="1">
      <alignment horizontal="center" vertical="center" wrapText="1"/>
    </xf>
    <xf numFmtId="4" fontId="23" fillId="0" borderId="23" xfId="0" applyNumberFormat="1" applyFont="1" applyBorder="1" applyAlignment="1" applyProtection="1">
      <alignment horizontal="center" vertical="center"/>
      <protection locked="0"/>
    </xf>
    <xf numFmtId="4" fontId="23" fillId="0" borderId="10" xfId="0" applyNumberFormat="1" applyFont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3" fontId="33" fillId="0" borderId="10" xfId="0" applyNumberFormat="1" applyFont="1" applyBorder="1" applyAlignment="1">
      <alignment horizontal="center" vertical="center" wrapText="1"/>
    </xf>
    <xf numFmtId="4" fontId="33" fillId="0" borderId="10" xfId="0" applyNumberFormat="1" applyFont="1" applyBorder="1" applyAlignment="1">
      <alignment horizontal="center" vertical="center" wrapText="1"/>
    </xf>
    <xf numFmtId="4" fontId="23" fillId="0" borderId="0" xfId="0" applyNumberFormat="1" applyFont="1" applyAlignment="1">
      <alignment horizontal="center" vertical="center"/>
    </xf>
    <xf numFmtId="4" fontId="32" fillId="0" borderId="10" xfId="0" applyNumberFormat="1" applyFont="1" applyBorder="1" applyAlignment="1">
      <alignment horizontal="center" vertical="center" wrapText="1"/>
    </xf>
    <xf numFmtId="4" fontId="23" fillId="0" borderId="0" xfId="0" applyNumberFormat="1" applyFont="1"/>
    <xf numFmtId="0" fontId="23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18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3" fillId="0" borderId="10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4" fontId="23" fillId="0" borderId="25" xfId="0" applyNumberFormat="1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4" fontId="23" fillId="33" borderId="11" xfId="0" applyNumberFormat="1" applyFont="1" applyFill="1" applyBorder="1" applyAlignment="1" applyProtection="1">
      <alignment horizontal="center" vertical="center" wrapText="1"/>
      <protection locked="0"/>
    </xf>
    <xf numFmtId="4" fontId="23" fillId="33" borderId="13" xfId="0" applyNumberFormat="1" applyFont="1" applyFill="1" applyBorder="1" applyAlignment="1" applyProtection="1">
      <alignment horizontal="center" vertical="center" wrapText="1"/>
      <protection locked="0"/>
    </xf>
    <xf numFmtId="4" fontId="23" fillId="33" borderId="12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justify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 wrapText="1"/>
    </xf>
    <xf numFmtId="4" fontId="23" fillId="33" borderId="10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4" fontId="23" fillId="0" borderId="23" xfId="0" applyNumberFormat="1" applyFont="1" applyBorder="1" applyAlignment="1">
      <alignment horizontal="center" vertical="center" wrapText="1"/>
    </xf>
    <xf numFmtId="4" fontId="33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  <protection locked="0"/>
    </xf>
    <xf numFmtId="0" fontId="25" fillId="0" borderId="10" xfId="0" applyFont="1" applyBorder="1" applyAlignment="1" applyProtection="1">
      <alignment horizontal="center" vertical="center" wrapText="1"/>
      <protection locked="0"/>
    </xf>
    <xf numFmtId="0" fontId="25" fillId="0" borderId="11" xfId="0" applyFont="1" applyBorder="1" applyAlignment="1" applyProtection="1">
      <alignment horizontal="center" vertical="center" wrapText="1"/>
      <protection locked="0"/>
    </xf>
    <xf numFmtId="0" fontId="25" fillId="0" borderId="13" xfId="0" applyFont="1" applyBorder="1" applyAlignment="1" applyProtection="1">
      <alignment horizontal="center" vertical="center" wrapText="1"/>
      <protection locked="0"/>
    </xf>
    <xf numFmtId="0" fontId="25" fillId="0" borderId="12" xfId="0" applyFont="1" applyBorder="1" applyAlignment="1" applyProtection="1">
      <alignment horizontal="center" vertical="center" wrapText="1"/>
      <protection locked="0"/>
    </xf>
    <xf numFmtId="0" fontId="23" fillId="0" borderId="2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</cellXfs>
  <cellStyles count="5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Euro" xfId="43" xr:uid="{00000000-0005-0000-0000-000012000000}"/>
    <cellStyle name="oft Excel]_x000d__x000a_Comment=Строки open=/f добавляют пользовательские функции к списку Вставить функцию._x000d__x000a_Maximized=3_x000d__x000a_Basi" xfId="44" xr:uid="{00000000-0005-0000-0000-000013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5" xr:uid="{00000000-0005-0000-0000-000026000000}"/>
    <cellStyle name="Обычный 2" xfId="42" xr:uid="{00000000-0005-0000-0000-000027000000}"/>
    <cellStyle name="Обычный 2 10" xfId="46" xr:uid="{00000000-0005-0000-0000-000028000000}"/>
    <cellStyle name="Обычный 2 26" xfId="47" xr:uid="{00000000-0005-0000-0000-000029000000}"/>
    <cellStyle name="Обычный 3" xfId="48" xr:uid="{00000000-0005-0000-0000-00002A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Тысячи [0]_Продукция (2)" xfId="49" xr:uid="{00000000-0005-0000-0000-000030000000}"/>
    <cellStyle name="Тысячи_Продукция (2)" xfId="50" xr:uid="{00000000-0005-0000-0000-000031000000}"/>
    <cellStyle name="Хороший" xfId="6" builtinId="26" customBuiltin="1"/>
  </cellStyles>
  <dxfs count="6"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</dxfs>
  <tableStyles count="0" defaultTableStyle="TableStyleMedium9" defaultPivotStyle="PivotStyleLight16"/>
  <colors>
    <mruColors>
      <color rgb="FF73FB79"/>
      <color rgb="FFFFD5BB"/>
      <color rgb="FFFFD592"/>
      <color rgb="FFFFD579"/>
      <color rgb="FFFF8AD8"/>
      <color rgb="FFFF7E79"/>
      <color rgb="FF6DE87B"/>
      <color rgb="FF76D6FF"/>
      <color rgb="FF5BD068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92.168.5.41/abd/Users/PerepelicynaSL/Desktop/&#1055;&#1088;&#1080;&#1083;&#1086;&#1078;&#1077;&#1085;&#1080;&#1077;%201.1_&#1040;&#1087;&#10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ожение 1.1_Апп"/>
      <sheetName val="инструкция"/>
      <sheetName val="янв"/>
      <sheetName val="фев"/>
      <sheetName val="мар"/>
      <sheetName val="апр"/>
      <sheetName val="май"/>
      <sheetName val="июнь"/>
      <sheetName val="июль"/>
      <sheetName val="авг"/>
      <sheetName val="сен"/>
      <sheetName val="окт"/>
      <sheetName val="нояб"/>
      <sheetName val="дек"/>
      <sheetName val="свод"/>
      <sheetName val="Ожид."/>
      <sheetName val="План-факт"/>
      <sheetName val="списки"/>
      <sheetName val="ЛИМИТ"/>
      <sheetName val="Лист2"/>
      <sheetName val="Приложение 1.1_Апп.xlsx"/>
      <sheetName val="Общественные пространств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4:O145"/>
  <sheetViews>
    <sheetView tabSelected="1" view="pageBreakPreview" topLeftCell="A106" zoomScale="60" zoomScaleNormal="55" workbookViewId="0">
      <selection activeCell="H76" sqref="H76:M80"/>
    </sheetView>
  </sheetViews>
  <sheetFormatPr defaultColWidth="10.875" defaultRowHeight="15.65" x14ac:dyDescent="0.25"/>
  <cols>
    <col min="1" max="1" width="13.125" style="32" customWidth="1"/>
    <col min="2" max="2" width="51.25" style="32" customWidth="1"/>
    <col min="3" max="3" width="7.875" style="32" customWidth="1"/>
    <col min="4" max="4" width="18" style="32" customWidth="1"/>
    <col min="5" max="5" width="37.375" style="32" customWidth="1"/>
    <col min="6" max="7" width="19.125" style="32" customWidth="1"/>
    <col min="8" max="8" width="24.875" style="32" customWidth="1"/>
    <col min="9" max="9" width="26.125" style="32" customWidth="1"/>
    <col min="10" max="10" width="23.375" style="32" customWidth="1"/>
    <col min="11" max="11" width="24.375" style="32" customWidth="1"/>
    <col min="12" max="12" width="24" style="32" customWidth="1"/>
    <col min="13" max="13" width="23" style="32" customWidth="1"/>
    <col min="14" max="14" width="10.875" style="32"/>
    <col min="15" max="15" width="47.25" style="32" customWidth="1"/>
    <col min="16" max="16384" width="10.875" style="32"/>
  </cols>
  <sheetData>
    <row r="4" spans="1:13" x14ac:dyDescent="0.25">
      <c r="K4" s="54" t="s">
        <v>220</v>
      </c>
      <c r="L4" s="55"/>
      <c r="M4" s="55"/>
    </row>
    <row r="5" spans="1:13" x14ac:dyDescent="0.25">
      <c r="K5" s="55"/>
      <c r="L5" s="55"/>
      <c r="M5" s="55"/>
    </row>
    <row r="6" spans="1:13" x14ac:dyDescent="0.25">
      <c r="K6" s="55"/>
      <c r="L6" s="55"/>
      <c r="M6" s="55"/>
    </row>
    <row r="7" spans="1:13" ht="63.7" customHeight="1" x14ac:dyDescent="0.25">
      <c r="K7" s="55"/>
      <c r="L7" s="55"/>
      <c r="M7" s="55"/>
    </row>
    <row r="8" spans="1:13" ht="66.900000000000006" customHeight="1" x14ac:dyDescent="0.25">
      <c r="A8" s="56" t="s">
        <v>219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10" spans="1:13" ht="16" customHeight="1" x14ac:dyDescent="0.25">
      <c r="A10" s="52" t="s">
        <v>26</v>
      </c>
      <c r="B10" s="52" t="s">
        <v>27</v>
      </c>
      <c r="C10" s="52"/>
      <c r="D10" s="52"/>
      <c r="E10" s="52"/>
      <c r="F10" s="52"/>
      <c r="G10" s="53" t="s">
        <v>28</v>
      </c>
      <c r="H10" s="53" t="s">
        <v>29</v>
      </c>
      <c r="I10" s="52" t="s">
        <v>30</v>
      </c>
      <c r="J10" s="52"/>
      <c r="K10" s="52"/>
      <c r="L10" s="52"/>
      <c r="M10" s="53" t="s">
        <v>31</v>
      </c>
    </row>
    <row r="11" spans="1:13" x14ac:dyDescent="0.2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3"/>
    </row>
    <row r="12" spans="1:13" ht="128.05000000000001" customHeight="1" x14ac:dyDescent="0.25">
      <c r="A12" s="52"/>
      <c r="B12" s="52"/>
      <c r="C12" s="52"/>
      <c r="D12" s="52"/>
      <c r="E12" s="52"/>
      <c r="F12" s="52"/>
      <c r="G12" s="52"/>
      <c r="H12" s="52"/>
      <c r="I12" s="53" t="s">
        <v>21</v>
      </c>
      <c r="J12" s="58"/>
      <c r="K12" s="53" t="s">
        <v>32</v>
      </c>
      <c r="L12" s="58"/>
      <c r="M12" s="53"/>
    </row>
    <row r="13" spans="1:13" ht="30.25" customHeight="1" x14ac:dyDescent="0.25">
      <c r="A13" s="52"/>
      <c r="B13" s="52"/>
      <c r="C13" s="52"/>
      <c r="D13" s="52"/>
      <c r="E13" s="52"/>
      <c r="F13" s="52"/>
      <c r="G13" s="52"/>
      <c r="H13" s="52"/>
      <c r="I13" s="9" t="s">
        <v>33</v>
      </c>
      <c r="J13" s="9" t="s">
        <v>34</v>
      </c>
      <c r="K13" s="9" t="s">
        <v>33</v>
      </c>
      <c r="L13" s="9" t="s">
        <v>34</v>
      </c>
      <c r="M13" s="53"/>
    </row>
    <row r="14" spans="1:13" x14ac:dyDescent="0.35">
      <c r="A14" s="20">
        <v>1</v>
      </c>
      <c r="B14" s="50">
        <v>2</v>
      </c>
      <c r="C14" s="50"/>
      <c r="D14" s="50"/>
      <c r="E14" s="50"/>
      <c r="F14" s="50"/>
      <c r="G14" s="20">
        <v>3</v>
      </c>
      <c r="H14" s="20">
        <v>4</v>
      </c>
      <c r="I14" s="20">
        <v>5</v>
      </c>
      <c r="J14" s="20">
        <v>6</v>
      </c>
      <c r="K14" s="20">
        <v>7</v>
      </c>
      <c r="L14" s="20">
        <v>8</v>
      </c>
      <c r="M14" s="20">
        <v>9</v>
      </c>
    </row>
    <row r="15" spans="1:13" s="34" customFormat="1" ht="59.1" customHeight="1" x14ac:dyDescent="0.25">
      <c r="A15" s="21">
        <v>1</v>
      </c>
      <c r="B15" s="51" t="s">
        <v>35</v>
      </c>
      <c r="C15" s="51"/>
      <c r="D15" s="51"/>
      <c r="E15" s="51"/>
      <c r="F15" s="51"/>
      <c r="G15" s="20" t="s">
        <v>36</v>
      </c>
      <c r="H15" s="33" t="e">
        <f>+I15+J15+K15+L15</f>
        <v>#REF!</v>
      </c>
      <c r="I15" s="33" t="e">
        <f>I22+I44</f>
        <v>#REF!</v>
      </c>
      <c r="J15" s="33" t="e">
        <f>J22+J44</f>
        <v>#REF!</v>
      </c>
      <c r="K15" s="33" t="e">
        <f>K22+K44</f>
        <v>#REF!</v>
      </c>
      <c r="L15" s="33" t="e">
        <f>L22+L44</f>
        <v>#REF!</v>
      </c>
      <c r="M15" s="1"/>
    </row>
    <row r="16" spans="1:13" ht="29.05" customHeight="1" x14ac:dyDescent="0.35"/>
    <row r="17" spans="1:15" ht="37.200000000000003" customHeight="1" x14ac:dyDescent="0.25">
      <c r="A17" s="52" t="s">
        <v>26</v>
      </c>
      <c r="B17" s="52" t="s">
        <v>27</v>
      </c>
      <c r="C17" s="53" t="s">
        <v>37</v>
      </c>
      <c r="D17" s="53"/>
      <c r="E17" s="53"/>
      <c r="F17" s="53"/>
      <c r="G17" s="53" t="s">
        <v>28</v>
      </c>
      <c r="H17" s="52" t="s">
        <v>38</v>
      </c>
      <c r="I17" s="52"/>
      <c r="J17" s="52"/>
      <c r="K17" s="52"/>
      <c r="L17" s="52"/>
      <c r="M17" s="53" t="s">
        <v>39</v>
      </c>
    </row>
    <row r="18" spans="1:15" ht="54" customHeight="1" x14ac:dyDescent="0.25">
      <c r="A18" s="52"/>
      <c r="B18" s="52"/>
      <c r="C18" s="53"/>
      <c r="D18" s="53"/>
      <c r="E18" s="53"/>
      <c r="F18" s="53"/>
      <c r="G18" s="52"/>
      <c r="H18" s="52"/>
      <c r="I18" s="52"/>
      <c r="J18" s="52"/>
      <c r="K18" s="52"/>
      <c r="L18" s="52"/>
      <c r="M18" s="53"/>
    </row>
    <row r="19" spans="1:15" ht="83.05" customHeight="1" x14ac:dyDescent="0.25">
      <c r="A19" s="52"/>
      <c r="B19" s="53" t="s">
        <v>40</v>
      </c>
      <c r="C19" s="52" t="s">
        <v>41</v>
      </c>
      <c r="D19" s="53" t="s">
        <v>42</v>
      </c>
      <c r="E19" s="52" t="s">
        <v>43</v>
      </c>
      <c r="F19" s="52"/>
      <c r="G19" s="52"/>
      <c r="H19" s="59" t="s">
        <v>44</v>
      </c>
      <c r="I19" s="53" t="s">
        <v>21</v>
      </c>
      <c r="J19" s="58"/>
      <c r="K19" s="53" t="s">
        <v>22</v>
      </c>
      <c r="L19" s="58"/>
      <c r="M19" s="53"/>
    </row>
    <row r="20" spans="1:15" ht="136.19999999999999" customHeight="1" x14ac:dyDescent="0.25">
      <c r="A20" s="52"/>
      <c r="B20" s="53"/>
      <c r="C20" s="52"/>
      <c r="D20" s="53"/>
      <c r="E20" s="7" t="s">
        <v>21</v>
      </c>
      <c r="F20" s="7" t="s">
        <v>22</v>
      </c>
      <c r="G20" s="52"/>
      <c r="H20" s="60"/>
      <c r="I20" s="9" t="s">
        <v>33</v>
      </c>
      <c r="J20" s="9" t="s">
        <v>34</v>
      </c>
      <c r="K20" s="9" t="s">
        <v>33</v>
      </c>
      <c r="L20" s="9" t="s">
        <v>34</v>
      </c>
      <c r="M20" s="53"/>
    </row>
    <row r="21" spans="1:15" ht="16.3" thickBot="1" x14ac:dyDescent="0.3">
      <c r="A21" s="20">
        <v>10</v>
      </c>
      <c r="B21" s="20">
        <v>11</v>
      </c>
      <c r="C21" s="20">
        <v>12</v>
      </c>
      <c r="D21" s="20">
        <v>13</v>
      </c>
      <c r="E21" s="20">
        <v>14</v>
      </c>
      <c r="F21" s="20">
        <v>15</v>
      </c>
      <c r="G21" s="20">
        <v>16</v>
      </c>
      <c r="H21" s="20">
        <v>17</v>
      </c>
      <c r="I21" s="20">
        <v>18</v>
      </c>
      <c r="J21" s="20">
        <v>19</v>
      </c>
      <c r="K21" s="20">
        <v>20</v>
      </c>
      <c r="L21" s="20">
        <v>21</v>
      </c>
      <c r="M21" s="20">
        <v>22</v>
      </c>
    </row>
    <row r="22" spans="1:15" ht="65.05" customHeight="1" x14ac:dyDescent="0.25">
      <c r="A22" s="35" t="s">
        <v>45</v>
      </c>
      <c r="B22" s="74" t="s">
        <v>46</v>
      </c>
      <c r="C22" s="74"/>
      <c r="D22" s="74"/>
      <c r="E22" s="74"/>
      <c r="F22" s="74"/>
      <c r="G22" s="35" t="s">
        <v>36</v>
      </c>
      <c r="H22" s="36" t="e">
        <f>SUM(I22:L22)</f>
        <v>#REF!</v>
      </c>
      <c r="I22" s="36" t="e">
        <f>SUM(I23:I24,I26:I30,I31,I35:I37)</f>
        <v>#REF!</v>
      </c>
      <c r="J22" s="36" t="e">
        <f t="shared" ref="J22:L22" si="0">SUM(J23:J24,J26:J30,J31,J35:J37)</f>
        <v>#REF!</v>
      </c>
      <c r="K22" s="36" t="e">
        <f t="shared" si="0"/>
        <v>#REF!</v>
      </c>
      <c r="L22" s="36" t="e">
        <f t="shared" si="0"/>
        <v>#REF!</v>
      </c>
      <c r="M22" s="2"/>
      <c r="O22" s="75" t="s">
        <v>47</v>
      </c>
    </row>
    <row r="23" spans="1:15" x14ac:dyDescent="0.25">
      <c r="A23" s="9" t="s">
        <v>48</v>
      </c>
      <c r="B23" s="10" t="s">
        <v>49</v>
      </c>
      <c r="C23" s="9" t="s">
        <v>50</v>
      </c>
      <c r="D23" s="37" t="e">
        <f>E23+F23</f>
        <v>#REF!</v>
      </c>
      <c r="E23" s="37" t="e">
        <f>#REF!</f>
        <v>#REF!</v>
      </c>
      <c r="F23" s="37" t="e">
        <f>#REF!</f>
        <v>#REF!</v>
      </c>
      <c r="G23" s="9" t="s">
        <v>51</v>
      </c>
      <c r="H23" s="38" t="e">
        <f t="shared" ref="H23:H24" si="1">SUM(I23:L23)</f>
        <v>#REF!</v>
      </c>
      <c r="I23" s="39" t="e">
        <f>#REF!+#REF!</f>
        <v>#REF!</v>
      </c>
      <c r="J23" s="39" t="e">
        <f>#REF!+#REF!+#REF!+#REF!+#REF!+#REF!+#REF!+#REF!</f>
        <v>#REF!</v>
      </c>
      <c r="K23" s="39" t="e">
        <f>#REF!+#REF!</f>
        <v>#REF!</v>
      </c>
      <c r="L23" s="39" t="e">
        <f>#REF!+#REF!+#REF!+#REF!+#REF!+#REF!+#REF!+#REF!</f>
        <v>#REF!</v>
      </c>
      <c r="M23" s="3"/>
      <c r="O23" s="76"/>
    </row>
    <row r="24" spans="1:15" x14ac:dyDescent="0.25">
      <c r="A24" s="9" t="s">
        <v>52</v>
      </c>
      <c r="B24" s="10" t="s">
        <v>7</v>
      </c>
      <c r="C24" s="9" t="s">
        <v>50</v>
      </c>
      <c r="D24" s="37" t="e">
        <f t="shared" ref="D24:D31" si="2">E24+F24</f>
        <v>#REF!</v>
      </c>
      <c r="E24" s="37" t="e">
        <f>#REF!</f>
        <v>#REF!</v>
      </c>
      <c r="F24" s="37" t="e">
        <f>#REF!</f>
        <v>#REF!</v>
      </c>
      <c r="G24" s="9" t="s">
        <v>51</v>
      </c>
      <c r="H24" s="38" t="e">
        <f t="shared" si="1"/>
        <v>#REF!</v>
      </c>
      <c r="I24" s="39" t="e">
        <f>#REF!+#REF!</f>
        <v>#REF!</v>
      </c>
      <c r="J24" s="39" t="e">
        <f>#REF!+#REF!+#REF!+#REF!+#REF!+#REF!+#REF!+#REF!+#REF!+#REF!</f>
        <v>#REF!</v>
      </c>
      <c r="K24" s="39" t="e">
        <f>#REF!+#REF!</f>
        <v>#REF!</v>
      </c>
      <c r="L24" s="39" t="e">
        <f>#REF!+#REF!+#REF!+#REF!+#REF!+#REF!+#REF!+#REF!+#REF!+#REF!</f>
        <v>#REF!</v>
      </c>
      <c r="M24" s="3"/>
      <c r="O24" s="77" t="e">
        <f>#REF!-Свод!H22</f>
        <v>#REF!</v>
      </c>
    </row>
    <row r="25" spans="1:15" ht="16.3" thickBot="1" x14ac:dyDescent="0.3">
      <c r="A25" s="9" t="s">
        <v>53</v>
      </c>
      <c r="B25" s="10" t="s">
        <v>8</v>
      </c>
      <c r="C25" s="9" t="s">
        <v>54</v>
      </c>
      <c r="D25" s="37" t="e">
        <f t="shared" si="2"/>
        <v>#REF!</v>
      </c>
      <c r="E25" s="37" t="e">
        <f>#REF!</f>
        <v>#REF!</v>
      </c>
      <c r="F25" s="37" t="e">
        <f>#REF!</f>
        <v>#REF!</v>
      </c>
      <c r="G25" s="9" t="s">
        <v>51</v>
      </c>
      <c r="H25" s="79"/>
      <c r="I25" s="80"/>
      <c r="J25" s="80"/>
      <c r="K25" s="80"/>
      <c r="L25" s="80"/>
      <c r="M25" s="3"/>
      <c r="O25" s="78"/>
    </row>
    <row r="26" spans="1:15" x14ac:dyDescent="0.25">
      <c r="A26" s="9" t="s">
        <v>55</v>
      </c>
      <c r="B26" s="10" t="s">
        <v>56</v>
      </c>
      <c r="C26" s="9" t="s">
        <v>50</v>
      </c>
      <c r="D26" s="37" t="e">
        <f t="shared" si="2"/>
        <v>#REF!</v>
      </c>
      <c r="E26" s="37" t="e">
        <f>#REF!</f>
        <v>#REF!</v>
      </c>
      <c r="F26" s="37" t="e">
        <f>#REF!</f>
        <v>#REF!</v>
      </c>
      <c r="G26" s="9" t="s">
        <v>51</v>
      </c>
      <c r="H26" s="38" t="e">
        <f>SUM(I26:L26)</f>
        <v>#REF!</v>
      </c>
      <c r="I26" s="39" t="e">
        <f>#REF!+#REF!</f>
        <v>#REF!</v>
      </c>
      <c r="J26" s="39" t="e">
        <f>#REF!+#REF!+#REF!+#REF!+#REF!+#REF!+#REF!+#REF!+#REF!</f>
        <v>#REF!</v>
      </c>
      <c r="K26" s="39" t="e">
        <f>#REF!+#REF!</f>
        <v>#REF!</v>
      </c>
      <c r="L26" s="39" t="e">
        <f>#REF!+#REF!+#REF!+#REF!+#REF!+#REF!+#REF!+#REF!+#REF!</f>
        <v>#REF!</v>
      </c>
      <c r="M26" s="3"/>
    </row>
    <row r="27" spans="1:15" x14ac:dyDescent="0.25">
      <c r="A27" s="9" t="s">
        <v>57</v>
      </c>
      <c r="B27" s="10" t="s">
        <v>6</v>
      </c>
      <c r="C27" s="9" t="s">
        <v>50</v>
      </c>
      <c r="D27" s="37" t="e">
        <f t="shared" si="2"/>
        <v>#REF!</v>
      </c>
      <c r="E27" s="37" t="e">
        <f>#REF!</f>
        <v>#REF!</v>
      </c>
      <c r="F27" s="37" t="e">
        <f>#REF!</f>
        <v>#REF!</v>
      </c>
      <c r="G27" s="9" t="s">
        <v>51</v>
      </c>
      <c r="H27" s="38" t="e">
        <f t="shared" ref="H27:H37" si="3">SUM(I27:L27)</f>
        <v>#REF!</v>
      </c>
      <c r="I27" s="39" t="e">
        <f>#REF!+#REF!</f>
        <v>#REF!</v>
      </c>
      <c r="J27" s="39" t="e">
        <f>#REF!+#REF!</f>
        <v>#REF!</v>
      </c>
      <c r="K27" s="39" t="e">
        <f>#REF!+#REF!</f>
        <v>#REF!</v>
      </c>
      <c r="L27" s="39" t="e">
        <f>#REF!+#REF!</f>
        <v>#REF!</v>
      </c>
      <c r="M27" s="3"/>
    </row>
    <row r="28" spans="1:15" ht="23.1" customHeight="1" x14ac:dyDescent="0.25">
      <c r="A28" s="25" t="s">
        <v>58</v>
      </c>
      <c r="B28" s="23" t="s">
        <v>9</v>
      </c>
      <c r="C28" s="20" t="s">
        <v>59</v>
      </c>
      <c r="D28" s="37" t="e">
        <f t="shared" si="2"/>
        <v>#REF!</v>
      </c>
      <c r="E28" s="37" t="e">
        <f>#REF!</f>
        <v>#REF!</v>
      </c>
      <c r="F28" s="37" t="e">
        <f>#REF!</f>
        <v>#REF!</v>
      </c>
      <c r="G28" s="25" t="s">
        <v>51</v>
      </c>
      <c r="H28" s="38" t="e">
        <f t="shared" si="3"/>
        <v>#REF!</v>
      </c>
      <c r="I28" s="40" t="e">
        <f>#REF!+#REF!</f>
        <v>#REF!</v>
      </c>
      <c r="J28" s="40" t="e">
        <f>#REF!+#REF!+#REF!+#REF!+#REF!+#REF!</f>
        <v>#REF!</v>
      </c>
      <c r="K28" s="40" t="e">
        <f>#REF!+#REF!</f>
        <v>#REF!</v>
      </c>
      <c r="L28" s="40" t="e">
        <f>#REF!+#REF!+#REF!+#REF!+#REF!+#REF!</f>
        <v>#REF!</v>
      </c>
      <c r="M28" s="4"/>
    </row>
    <row r="29" spans="1:15" ht="23.1" customHeight="1" x14ac:dyDescent="0.25">
      <c r="A29" s="11" t="s">
        <v>60</v>
      </c>
      <c r="B29" s="23" t="s">
        <v>25</v>
      </c>
      <c r="C29" s="9" t="s">
        <v>50</v>
      </c>
      <c r="D29" s="37" t="e">
        <f t="shared" si="2"/>
        <v>#REF!</v>
      </c>
      <c r="E29" s="37" t="e">
        <f>#REF!</f>
        <v>#REF!</v>
      </c>
      <c r="F29" s="37" t="e">
        <f>#REF!</f>
        <v>#REF!</v>
      </c>
      <c r="G29" s="25" t="s">
        <v>51</v>
      </c>
      <c r="H29" s="38" t="e">
        <f t="shared" si="3"/>
        <v>#REF!</v>
      </c>
      <c r="I29" s="40" t="e">
        <f>#REF!+#REF!</f>
        <v>#REF!</v>
      </c>
      <c r="J29" s="40" t="e">
        <f>#REF!+#REF!+#REF!+#REF!+#REF!+#REF!+#REF!+#REF!</f>
        <v>#REF!</v>
      </c>
      <c r="K29" s="40" t="e">
        <f>#REF!+#REF!</f>
        <v>#REF!</v>
      </c>
      <c r="L29" s="40" t="e">
        <f>#REF!+#REF!+#REF!+#REF!+#REF!+#REF!+#REF!+#REF!</f>
        <v>#REF!</v>
      </c>
      <c r="M29" s="4"/>
    </row>
    <row r="30" spans="1:15" ht="50.95" customHeight="1" x14ac:dyDescent="0.25">
      <c r="A30" s="11" t="s">
        <v>63</v>
      </c>
      <c r="B30" s="10" t="s">
        <v>61</v>
      </c>
      <c r="C30" s="9" t="s">
        <v>62</v>
      </c>
      <c r="D30" s="9" t="e">
        <f t="shared" si="2"/>
        <v>#REF!</v>
      </c>
      <c r="E30" s="9" t="e">
        <f>#REF!</f>
        <v>#REF!</v>
      </c>
      <c r="F30" s="9" t="e">
        <f>#REF!</f>
        <v>#REF!</v>
      </c>
      <c r="G30" s="9" t="s">
        <v>51</v>
      </c>
      <c r="H30" s="38" t="e">
        <f t="shared" si="3"/>
        <v>#REF!</v>
      </c>
      <c r="I30" s="39" t="e">
        <f>#REF!+#REF!</f>
        <v>#REF!</v>
      </c>
      <c r="J30" s="39" t="e">
        <f>#REF!+#REF!+#REF!+#REF!+#REF!+#REF!</f>
        <v>#REF!</v>
      </c>
      <c r="K30" s="39" t="e">
        <f>#REF!+#REF!</f>
        <v>#REF!</v>
      </c>
      <c r="L30" s="39" t="e">
        <f>#REF!+#REF!+#REF!+#REF!+#REF!+#REF!</f>
        <v>#REF!</v>
      </c>
      <c r="M30" s="3"/>
    </row>
    <row r="31" spans="1:15" x14ac:dyDescent="0.25">
      <c r="A31" s="9" t="s">
        <v>65</v>
      </c>
      <c r="B31" s="10" t="s">
        <v>64</v>
      </c>
      <c r="C31" s="9" t="s">
        <v>62</v>
      </c>
      <c r="D31" s="39" t="e">
        <f t="shared" si="2"/>
        <v>#REF!</v>
      </c>
      <c r="E31" s="39" t="e">
        <f>#REF!</f>
        <v>#REF!</v>
      </c>
      <c r="F31" s="39" t="e">
        <f>#REF!</f>
        <v>#REF!</v>
      </c>
      <c r="G31" s="9" t="s">
        <v>51</v>
      </c>
      <c r="H31" s="38" t="e">
        <f t="shared" si="3"/>
        <v>#REF!</v>
      </c>
      <c r="I31" s="39" t="e">
        <f>SUM(I32:I34)</f>
        <v>#REF!</v>
      </c>
      <c r="J31" s="39" t="e">
        <f t="shared" ref="J31:L31" si="4">SUM(J32:J34)</f>
        <v>#REF!</v>
      </c>
      <c r="K31" s="39" t="e">
        <f t="shared" si="4"/>
        <v>#REF!</v>
      </c>
      <c r="L31" s="39" t="e">
        <f t="shared" si="4"/>
        <v>#REF!</v>
      </c>
      <c r="M31" s="3"/>
    </row>
    <row r="32" spans="1:15" ht="17.149999999999999" customHeight="1" x14ac:dyDescent="0.25">
      <c r="A32" s="9" t="s">
        <v>187</v>
      </c>
      <c r="B32" s="12" t="s">
        <v>3</v>
      </c>
      <c r="C32" s="9" t="s">
        <v>62</v>
      </c>
      <c r="D32" s="79"/>
      <c r="E32" s="80"/>
      <c r="F32" s="81"/>
      <c r="G32" s="9" t="s">
        <v>51</v>
      </c>
      <c r="H32" s="41" t="e">
        <f t="shared" si="3"/>
        <v>#REF!</v>
      </c>
      <c r="I32" s="42" t="e">
        <f>#REF!+#REF!</f>
        <v>#REF!</v>
      </c>
      <c r="J32" s="42" t="e">
        <f>#REF!+#REF!+#REF!+#REF!+#REF!+#REF!</f>
        <v>#REF!</v>
      </c>
      <c r="K32" s="42" t="e">
        <f>#REF!+#REF!</f>
        <v>#REF!</v>
      </c>
      <c r="L32" s="42" t="e">
        <f>#REF!+#REF!+#REF!+#REF!+#REF!+#REF!</f>
        <v>#REF!</v>
      </c>
      <c r="M32" s="3"/>
    </row>
    <row r="33" spans="1:15" x14ac:dyDescent="0.25">
      <c r="A33" s="9" t="s">
        <v>188</v>
      </c>
      <c r="B33" s="12" t="s">
        <v>5</v>
      </c>
      <c r="C33" s="9" t="s">
        <v>62</v>
      </c>
      <c r="D33" s="79"/>
      <c r="E33" s="80"/>
      <c r="F33" s="81"/>
      <c r="G33" s="9" t="s">
        <v>51</v>
      </c>
      <c r="H33" s="41" t="e">
        <f t="shared" si="3"/>
        <v>#REF!</v>
      </c>
      <c r="I33" s="42" t="e">
        <f>#REF!+#REF!</f>
        <v>#REF!</v>
      </c>
      <c r="J33" s="42" t="e">
        <f>#REF!+#REF!+#REF!+#REF!+#REF!+#REF!</f>
        <v>#REF!</v>
      </c>
      <c r="K33" s="42" t="e">
        <f>#REF!+#REF!</f>
        <v>#REF!</v>
      </c>
      <c r="L33" s="42" t="e">
        <f>#REF!+#REF!+#REF!+#REF!+#REF!+#REF!</f>
        <v>#REF!</v>
      </c>
      <c r="M33" s="3"/>
    </row>
    <row r="34" spans="1:15" x14ac:dyDescent="0.25">
      <c r="A34" s="9" t="s">
        <v>189</v>
      </c>
      <c r="B34" s="12" t="s">
        <v>4</v>
      </c>
      <c r="C34" s="9" t="s">
        <v>62</v>
      </c>
      <c r="D34" s="79"/>
      <c r="E34" s="80"/>
      <c r="F34" s="81"/>
      <c r="G34" s="9" t="s">
        <v>51</v>
      </c>
      <c r="H34" s="41" t="e">
        <f t="shared" si="3"/>
        <v>#REF!</v>
      </c>
      <c r="I34" s="42" t="e">
        <f>#REF!+#REF!</f>
        <v>#REF!</v>
      </c>
      <c r="J34" s="42" t="e">
        <f>#REF!+#REF!+#REF!+#REF!+#REF!+#REF!</f>
        <v>#REF!</v>
      </c>
      <c r="K34" s="42" t="e">
        <f>#REF!+#REF!</f>
        <v>#REF!</v>
      </c>
      <c r="L34" s="42" t="e">
        <f>#REF!+#REF!+#REF!+#REF!+#REF!+#REF!</f>
        <v>#REF!</v>
      </c>
      <c r="M34" s="3"/>
    </row>
    <row r="35" spans="1:15" x14ac:dyDescent="0.25">
      <c r="A35" s="9" t="s">
        <v>66</v>
      </c>
      <c r="B35" s="10" t="s">
        <v>2</v>
      </c>
      <c r="C35" s="9" t="s">
        <v>62</v>
      </c>
      <c r="D35" s="39" t="e">
        <f>E35+F35</f>
        <v>#REF!</v>
      </c>
      <c r="E35" s="39" t="e">
        <f>#REF!</f>
        <v>#REF!</v>
      </c>
      <c r="F35" s="39" t="e">
        <f>#REF!</f>
        <v>#REF!</v>
      </c>
      <c r="G35" s="9" t="s">
        <v>51</v>
      </c>
      <c r="H35" s="38" t="e">
        <f t="shared" si="3"/>
        <v>#REF!</v>
      </c>
      <c r="I35" s="39" t="e">
        <f>#REF!+#REF!</f>
        <v>#REF!</v>
      </c>
      <c r="J35" s="39" t="e">
        <f>#REF!+#REF!+#REF!+#REF!+#REF!+#REF!+#REF!</f>
        <v>#REF!</v>
      </c>
      <c r="K35" s="39" t="e">
        <f>#REF!+#REF!</f>
        <v>#REF!</v>
      </c>
      <c r="L35" s="39" t="e">
        <f>#REF!+#REF!+#REF!+#REF!+#REF!+#REF!+#REF!</f>
        <v>#REF!</v>
      </c>
      <c r="M35" s="3"/>
    </row>
    <row r="36" spans="1:15" x14ac:dyDescent="0.25">
      <c r="A36" s="9" t="s">
        <v>67</v>
      </c>
      <c r="B36" s="85" t="s">
        <v>194</v>
      </c>
      <c r="C36" s="85"/>
      <c r="D36" s="85"/>
      <c r="E36" s="85"/>
      <c r="F36" s="85"/>
      <c r="G36" s="9" t="s">
        <v>51</v>
      </c>
      <c r="H36" s="38" t="e">
        <f t="shared" si="3"/>
        <v>#REF!</v>
      </c>
      <c r="I36" s="39">
        <v>0</v>
      </c>
      <c r="J36" s="39" t="e">
        <f>#REF!+#REF!+#REF!+#REF!+#REF!</f>
        <v>#REF!</v>
      </c>
      <c r="K36" s="39">
        <v>0</v>
      </c>
      <c r="L36" s="39" t="e">
        <f>#REF!+#REF!+#REF!+#REF!+#REF!</f>
        <v>#REF!</v>
      </c>
      <c r="M36" s="3"/>
    </row>
    <row r="37" spans="1:15" x14ac:dyDescent="0.25">
      <c r="A37" s="9" t="s">
        <v>186</v>
      </c>
      <c r="B37" s="85" t="s">
        <v>68</v>
      </c>
      <c r="C37" s="85"/>
      <c r="D37" s="85"/>
      <c r="E37" s="85"/>
      <c r="F37" s="85"/>
      <c r="G37" s="9" t="s">
        <v>51</v>
      </c>
      <c r="H37" s="24" t="e">
        <f t="shared" si="3"/>
        <v>#REF!</v>
      </c>
      <c r="I37" s="39" t="e">
        <f>#REF!+#REF!</f>
        <v>#REF!</v>
      </c>
      <c r="J37" s="39" t="e">
        <f>#REF!+#REF!+#REF!+#REF!+#REF!+#REF!+#REF!+#REF!</f>
        <v>#REF!</v>
      </c>
      <c r="K37" s="39" t="e">
        <f>#REF!+#REF!</f>
        <v>#REF!</v>
      </c>
      <c r="L37" s="39" t="e">
        <f>#REF!+#REF!+#REF!+#REF!+#REF!+#REF!+#REF!+#REF!</f>
        <v>#REF!</v>
      </c>
      <c r="M37" s="3"/>
    </row>
    <row r="39" spans="1:15" ht="56.05" customHeight="1" x14ac:dyDescent="0.25">
      <c r="A39" s="52" t="s">
        <v>26</v>
      </c>
      <c r="B39" s="61" t="s">
        <v>27</v>
      </c>
      <c r="C39" s="59" t="s">
        <v>41</v>
      </c>
      <c r="D39" s="65" t="s">
        <v>69</v>
      </c>
      <c r="E39" s="66"/>
      <c r="F39" s="67"/>
      <c r="G39" s="53" t="s">
        <v>28</v>
      </c>
      <c r="H39" s="53" t="s">
        <v>70</v>
      </c>
      <c r="I39" s="53"/>
      <c r="J39" s="53"/>
      <c r="K39" s="53"/>
      <c r="L39" s="53"/>
      <c r="M39" s="53" t="s">
        <v>39</v>
      </c>
    </row>
    <row r="40" spans="1:15" ht="36" customHeight="1" x14ac:dyDescent="0.25">
      <c r="A40" s="52"/>
      <c r="B40" s="62"/>
      <c r="C40" s="64"/>
      <c r="D40" s="68"/>
      <c r="E40" s="69"/>
      <c r="F40" s="70"/>
      <c r="G40" s="52"/>
      <c r="H40" s="59" t="s">
        <v>29</v>
      </c>
      <c r="I40" s="82" t="s">
        <v>30</v>
      </c>
      <c r="J40" s="83"/>
      <c r="K40" s="83"/>
      <c r="L40" s="84"/>
      <c r="M40" s="53"/>
    </row>
    <row r="41" spans="1:15" ht="84.9" customHeight="1" x14ac:dyDescent="0.25">
      <c r="A41" s="52"/>
      <c r="B41" s="62"/>
      <c r="C41" s="64"/>
      <c r="D41" s="68"/>
      <c r="E41" s="69"/>
      <c r="F41" s="70"/>
      <c r="G41" s="52"/>
      <c r="H41" s="64"/>
      <c r="I41" s="53" t="s">
        <v>21</v>
      </c>
      <c r="J41" s="58"/>
      <c r="K41" s="53" t="s">
        <v>32</v>
      </c>
      <c r="L41" s="58"/>
      <c r="M41" s="53"/>
    </row>
    <row r="42" spans="1:15" ht="54" customHeight="1" thickBot="1" x14ac:dyDescent="0.3">
      <c r="A42" s="52"/>
      <c r="B42" s="63"/>
      <c r="C42" s="60"/>
      <c r="D42" s="71"/>
      <c r="E42" s="72"/>
      <c r="F42" s="73"/>
      <c r="G42" s="52"/>
      <c r="H42" s="60"/>
      <c r="I42" s="9" t="s">
        <v>33</v>
      </c>
      <c r="J42" s="9" t="s">
        <v>34</v>
      </c>
      <c r="K42" s="9" t="s">
        <v>33</v>
      </c>
      <c r="L42" s="9" t="s">
        <v>34</v>
      </c>
      <c r="M42" s="53"/>
    </row>
    <row r="43" spans="1:15" s="34" customFormat="1" ht="21.25" customHeight="1" x14ac:dyDescent="0.25">
      <c r="A43" s="20">
        <v>23</v>
      </c>
      <c r="B43" s="20">
        <v>24</v>
      </c>
      <c r="C43" s="20">
        <v>25</v>
      </c>
      <c r="D43" s="89">
        <v>26</v>
      </c>
      <c r="E43" s="90"/>
      <c r="F43" s="91"/>
      <c r="G43" s="20">
        <v>27</v>
      </c>
      <c r="H43" s="20">
        <v>28</v>
      </c>
      <c r="I43" s="20">
        <v>29</v>
      </c>
      <c r="J43" s="20">
        <v>30</v>
      </c>
      <c r="K43" s="20">
        <v>31</v>
      </c>
      <c r="L43" s="20">
        <v>32</v>
      </c>
      <c r="M43" s="20">
        <v>33</v>
      </c>
      <c r="O43" s="75" t="s">
        <v>71</v>
      </c>
    </row>
    <row r="44" spans="1:15" ht="48.75" customHeight="1" x14ac:dyDescent="0.25">
      <c r="A44" s="21" t="s">
        <v>72</v>
      </c>
      <c r="B44" s="92" t="s">
        <v>73</v>
      </c>
      <c r="C44" s="92"/>
      <c r="D44" s="92"/>
      <c r="E44" s="92"/>
      <c r="F44" s="92"/>
      <c r="G44" s="21" t="s">
        <v>36</v>
      </c>
      <c r="H44" s="33" t="e">
        <f>SUM(I44:L44)</f>
        <v>#REF!</v>
      </c>
      <c r="I44" s="33" t="e">
        <f>SUM(I45:I55,I59:I65)</f>
        <v>#REF!</v>
      </c>
      <c r="J44" s="33" t="e">
        <f>SUM(J45:J55,J59:J65)</f>
        <v>#REF!</v>
      </c>
      <c r="K44" s="33" t="e">
        <f>SUM(K45:K55,K59:K65)</f>
        <v>#REF!</v>
      </c>
      <c r="L44" s="33" t="e">
        <f>SUM(L45:L55,L59:L65)</f>
        <v>#REF!</v>
      </c>
      <c r="M44" s="5"/>
      <c r="O44" s="76"/>
    </row>
    <row r="45" spans="1:15" x14ac:dyDescent="0.25">
      <c r="A45" s="11" t="s">
        <v>74</v>
      </c>
      <c r="B45" s="93" t="s">
        <v>190</v>
      </c>
      <c r="C45" s="94"/>
      <c r="D45" s="94"/>
      <c r="E45" s="94"/>
      <c r="F45" s="95"/>
      <c r="G45" s="20" t="s">
        <v>36</v>
      </c>
      <c r="H45" s="24" t="e">
        <f t="shared" ref="H45:H65" si="5">SUM(I45:L45)</f>
        <v>#REF!</v>
      </c>
      <c r="I45" s="24" t="e">
        <f>#REF!+#REF!-Свод!K45</f>
        <v>#REF!</v>
      </c>
      <c r="J45" s="24" t="e">
        <f>#REF!+#REF!-Свод!L45</f>
        <v>#REF!</v>
      </c>
      <c r="K45" s="24" t="e">
        <f>SUMIF(#REF!,"На содержании иных лиц",#REF!)+SUMIF(#REF!,"На содержании иных лиц",#REF!)</f>
        <v>#REF!</v>
      </c>
      <c r="L45" s="24" t="e">
        <f>SUMIF(#REF!,"На содержании иных лиц",#REF!)+SUMIF(#REF!,"На содержании иных лиц",#REF!)</f>
        <v>#REF!</v>
      </c>
      <c r="M45" s="5"/>
      <c r="O45" s="77" t="e">
        <f>#REF!-Свод!H44</f>
        <v>#REF!</v>
      </c>
    </row>
    <row r="46" spans="1:15" x14ac:dyDescent="0.25">
      <c r="A46" s="9" t="s">
        <v>75</v>
      </c>
      <c r="B46" s="10" t="s">
        <v>1</v>
      </c>
      <c r="C46" s="9" t="s">
        <v>50</v>
      </c>
      <c r="D46" s="86" t="e">
        <f>#REF!</f>
        <v>#REF!</v>
      </c>
      <c r="E46" s="86"/>
      <c r="F46" s="86"/>
      <c r="G46" s="20" t="s">
        <v>36</v>
      </c>
      <c r="H46" s="24" t="e">
        <f t="shared" si="5"/>
        <v>#REF!</v>
      </c>
      <c r="I46" s="24" t="e">
        <f>#REF!+#REF!-Свод!K46</f>
        <v>#REF!</v>
      </c>
      <c r="J46" s="24" t="e">
        <f>SUM(#REF!,#REF!,#REF!)-Свод!L46</f>
        <v>#REF!</v>
      </c>
      <c r="K46" s="24" t="e">
        <f>SUMIF(#REF!,"На содержании иных лиц",#REF!)+SUMIF(#REF!,"На содержании иных лиц",#REF!)</f>
        <v>#REF!</v>
      </c>
      <c r="L46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46" s="5"/>
      <c r="O46" s="77"/>
    </row>
    <row r="47" spans="1:15" x14ac:dyDescent="0.25">
      <c r="A47" s="9" t="s">
        <v>77</v>
      </c>
      <c r="B47" s="10" t="s">
        <v>7</v>
      </c>
      <c r="C47" s="9" t="s">
        <v>50</v>
      </c>
      <c r="D47" s="86" t="e">
        <f>#REF!</f>
        <v>#REF!</v>
      </c>
      <c r="E47" s="86"/>
      <c r="F47" s="86"/>
      <c r="G47" s="20" t="s">
        <v>36</v>
      </c>
      <c r="H47" s="24" t="e">
        <f t="shared" si="5"/>
        <v>#REF!</v>
      </c>
      <c r="I47" s="24" t="e">
        <f>#REF!+#REF!-Свод!K47</f>
        <v>#REF!</v>
      </c>
      <c r="J47" s="24" t="e">
        <f>SUM(#REF!,#REF!,#REF!)-Свод!L47</f>
        <v>#REF!</v>
      </c>
      <c r="K47" s="24" t="e">
        <f>SUMIF(#REF!,"На содержании иных лиц",#REF!)+SUMIF(#REF!,"На содержании иных лиц",#REF!)</f>
        <v>#REF!</v>
      </c>
      <c r="L47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47" s="5"/>
      <c r="O47" s="77"/>
    </row>
    <row r="48" spans="1:15" x14ac:dyDescent="0.25">
      <c r="A48" s="9" t="s">
        <v>79</v>
      </c>
      <c r="B48" s="10" t="s">
        <v>6</v>
      </c>
      <c r="C48" s="9" t="s">
        <v>50</v>
      </c>
      <c r="D48" s="86" t="e">
        <f>#REF!</f>
        <v>#REF!</v>
      </c>
      <c r="E48" s="86"/>
      <c r="F48" s="86"/>
      <c r="G48" s="20" t="s">
        <v>36</v>
      </c>
      <c r="H48" s="24" t="e">
        <f t="shared" si="5"/>
        <v>#REF!</v>
      </c>
      <c r="I48" s="24" t="e">
        <f>#REF!+#REF!-Свод!K48</f>
        <v>#REF!</v>
      </c>
      <c r="J48" s="24" t="e">
        <f>#REF!+#REF!-Свод!L48</f>
        <v>#REF!</v>
      </c>
      <c r="K48" s="24" t="e">
        <f>SUMIF(#REF!,"На содержании иных лиц",#REF!)+SUMIF(#REF!,"На содержании иных лиц",#REF!)</f>
        <v>#REF!</v>
      </c>
      <c r="L48" s="24" t="e">
        <f>SUMIF(#REF!,"На содержании иных лиц",#REF!)+SUMIF(#REF!,"На содержании иных лиц",#REF!)</f>
        <v>#REF!</v>
      </c>
      <c r="M48" s="5"/>
      <c r="O48" s="77"/>
    </row>
    <row r="49" spans="1:15" x14ac:dyDescent="0.25">
      <c r="A49" s="9" t="s">
        <v>81</v>
      </c>
      <c r="B49" s="10" t="s">
        <v>11</v>
      </c>
      <c r="C49" s="9" t="s">
        <v>50</v>
      </c>
      <c r="D49" s="86" t="e">
        <f>#REF!</f>
        <v>#REF!</v>
      </c>
      <c r="E49" s="86"/>
      <c r="F49" s="86"/>
      <c r="G49" s="20" t="s">
        <v>36</v>
      </c>
      <c r="H49" s="24" t="e">
        <f t="shared" si="5"/>
        <v>#REF!</v>
      </c>
      <c r="I49" s="24" t="e">
        <f>#REF!+#REF!-Свод!K49</f>
        <v>#REF!</v>
      </c>
      <c r="J49" s="24" t="e">
        <f>SUM(#REF!,#REF!,#REF!)-Свод!L49</f>
        <v>#REF!</v>
      </c>
      <c r="K49" s="24" t="e">
        <f>SUMIF(#REF!,"На содержании иных лиц",#REF!)+SUMIF(#REF!,"На содержании иных лиц",#REF!)</f>
        <v>#REF!</v>
      </c>
      <c r="L49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49" s="5"/>
      <c r="O49" s="77"/>
    </row>
    <row r="50" spans="1:15" ht="16.3" thickBot="1" x14ac:dyDescent="0.3">
      <c r="A50" s="9" t="s">
        <v>82</v>
      </c>
      <c r="B50" s="10" t="s">
        <v>76</v>
      </c>
      <c r="C50" s="9" t="s">
        <v>50</v>
      </c>
      <c r="D50" s="86" t="e">
        <f>#REF!</f>
        <v>#REF!</v>
      </c>
      <c r="E50" s="86"/>
      <c r="F50" s="86"/>
      <c r="G50" s="20" t="s">
        <v>36</v>
      </c>
      <c r="H50" s="24" t="e">
        <f t="shared" si="5"/>
        <v>#REF!</v>
      </c>
      <c r="I50" s="24" t="e">
        <f>#REF!+#REF!-Свод!K50</f>
        <v>#REF!</v>
      </c>
      <c r="J50" s="24" t="e">
        <f>SUM(#REF!,#REF!)-Свод!L50</f>
        <v>#REF!</v>
      </c>
      <c r="K50" s="24" t="e">
        <f>SUMIF(#REF!,"На содержании иных лиц",#REF!)+SUMIF(#REF!,"На содержании иных лиц",#REF!)</f>
        <v>#REF!</v>
      </c>
      <c r="L50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0" s="5"/>
      <c r="O50" s="78"/>
    </row>
    <row r="51" spans="1:15" x14ac:dyDescent="0.25">
      <c r="A51" s="9" t="s">
        <v>83</v>
      </c>
      <c r="B51" s="10" t="s">
        <v>78</v>
      </c>
      <c r="C51" s="9" t="s">
        <v>50</v>
      </c>
      <c r="D51" s="86" t="e">
        <f>#REF!</f>
        <v>#REF!</v>
      </c>
      <c r="E51" s="86"/>
      <c r="F51" s="86"/>
      <c r="G51" s="20" t="s">
        <v>36</v>
      </c>
      <c r="H51" s="24" t="e">
        <f t="shared" si="5"/>
        <v>#REF!</v>
      </c>
      <c r="I51" s="24" t="e">
        <f>#REF!+#REF!-Свод!K51</f>
        <v>#REF!</v>
      </c>
      <c r="J51" s="24" t="e">
        <f>SUM(#REF!,#REF!)-Свод!L51</f>
        <v>#REF!</v>
      </c>
      <c r="K51" s="24" t="e">
        <f>SUMIF(#REF!,"На содержании иных лиц",#REF!)+SUMIF(#REF!,"На содержании иных лиц",#REF!)</f>
        <v>#REF!</v>
      </c>
      <c r="L51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1" s="5"/>
    </row>
    <row r="52" spans="1:15" ht="31.25" x14ac:dyDescent="0.25">
      <c r="A52" s="9" t="s">
        <v>193</v>
      </c>
      <c r="B52" s="10" t="s">
        <v>80</v>
      </c>
      <c r="C52" s="9" t="s">
        <v>59</v>
      </c>
      <c r="D52" s="86" t="e">
        <f>#REF!</f>
        <v>#REF!</v>
      </c>
      <c r="E52" s="86"/>
      <c r="F52" s="86"/>
      <c r="G52" s="22" t="s">
        <v>36</v>
      </c>
      <c r="H52" s="24" t="e">
        <f t="shared" si="5"/>
        <v>#REF!</v>
      </c>
      <c r="I52" s="24" t="e">
        <f>#REF!+#REF!-Свод!K52</f>
        <v>#REF!</v>
      </c>
      <c r="J52" s="24" t="e">
        <f>SUM(#REF!,#REF!)-Свод!L52</f>
        <v>#REF!</v>
      </c>
      <c r="K52" s="24" t="e">
        <f>SUMIF(#REF!,"На содержании иных лиц",#REF!)+SUMIF(#REF!,"На содержании иных лиц",#REF!)</f>
        <v>#REF!</v>
      </c>
      <c r="L52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2" s="2"/>
    </row>
    <row r="53" spans="1:15" x14ac:dyDescent="0.25">
      <c r="A53" s="9" t="s">
        <v>196</v>
      </c>
      <c r="B53" s="23" t="s">
        <v>25</v>
      </c>
      <c r="C53" s="9" t="s">
        <v>50</v>
      </c>
      <c r="D53" s="86" t="e">
        <f>#REF!</f>
        <v>#REF!</v>
      </c>
      <c r="E53" s="86"/>
      <c r="F53" s="86"/>
      <c r="G53" s="22" t="s">
        <v>36</v>
      </c>
      <c r="H53" s="24" t="e">
        <f t="shared" si="5"/>
        <v>#REF!</v>
      </c>
      <c r="I53" s="24" t="e">
        <f>#REF!+#REF!-Свод!K53</f>
        <v>#REF!</v>
      </c>
      <c r="J53" s="24" t="e">
        <f>SUM(#REF!,#REF!,#REF!,#REF!,#REF!+#REF!)-Свод!L53</f>
        <v>#REF!</v>
      </c>
      <c r="K53" s="24" t="e">
        <f>SUMIF(#REF!,"На содержании иных лиц",#REF!)+SUMIF(#REF!,"На содержании иных лиц",#REF!)</f>
        <v>#REF!</v>
      </c>
      <c r="L53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3" s="2"/>
    </row>
    <row r="54" spans="1:15" ht="46.9" x14ac:dyDescent="0.25">
      <c r="A54" s="9" t="s">
        <v>197</v>
      </c>
      <c r="B54" s="10" t="s">
        <v>211</v>
      </c>
      <c r="C54" s="9" t="s">
        <v>62</v>
      </c>
      <c r="D54" s="87"/>
      <c r="E54" s="87"/>
      <c r="F54" s="87"/>
      <c r="G54" s="20" t="s">
        <v>36</v>
      </c>
      <c r="H54" s="24" t="e">
        <f t="shared" si="5"/>
        <v>#REF!</v>
      </c>
      <c r="I54" s="24" t="e">
        <f>#REF!+#REF!-Свод!K54</f>
        <v>#REF!</v>
      </c>
      <c r="J54" s="24" t="e">
        <f>SUM(#REF!,#REF!)-Свод!L54</f>
        <v>#REF!</v>
      </c>
      <c r="K54" s="24" t="e">
        <f>SUMIF(#REF!,"На содержании иных лиц",#REF!)+SUMIF(#REF!,"На содержании иных лиц",#REF!)</f>
        <v>#REF!</v>
      </c>
      <c r="L54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4" s="5"/>
    </row>
    <row r="55" spans="1:15" x14ac:dyDescent="0.25">
      <c r="A55" s="9" t="s">
        <v>198</v>
      </c>
      <c r="B55" s="10" t="s">
        <v>64</v>
      </c>
      <c r="C55" s="9" t="s">
        <v>62</v>
      </c>
      <c r="D55" s="87" t="e">
        <f>#REF!</f>
        <v>#REF!</v>
      </c>
      <c r="E55" s="87"/>
      <c r="F55" s="87"/>
      <c r="G55" s="20" t="s">
        <v>36</v>
      </c>
      <c r="H55" s="24" t="e">
        <f t="shared" si="5"/>
        <v>#REF!</v>
      </c>
      <c r="I55" s="24" t="e">
        <f>SUM(I56:I58)</f>
        <v>#REF!</v>
      </c>
      <c r="J55" s="24" t="e">
        <f t="shared" ref="J55:L55" si="6">SUM(J56:J58)</f>
        <v>#REF!</v>
      </c>
      <c r="K55" s="24" t="e">
        <f t="shared" si="6"/>
        <v>#REF!</v>
      </c>
      <c r="L55" s="24" t="e">
        <f t="shared" si="6"/>
        <v>#REF!</v>
      </c>
      <c r="M55" s="5"/>
    </row>
    <row r="56" spans="1:15" ht="25" customHeight="1" x14ac:dyDescent="0.25">
      <c r="A56" s="9" t="s">
        <v>203</v>
      </c>
      <c r="B56" s="12" t="s">
        <v>3</v>
      </c>
      <c r="C56" s="9" t="s">
        <v>62</v>
      </c>
      <c r="D56" s="88"/>
      <c r="E56" s="88"/>
      <c r="F56" s="88"/>
      <c r="G56" s="20" t="s">
        <v>36</v>
      </c>
      <c r="H56" s="24" t="e">
        <f t="shared" si="5"/>
        <v>#REF!</v>
      </c>
      <c r="I56" s="24" t="e">
        <f>#REF!+#REF!-Свод!K56</f>
        <v>#REF!</v>
      </c>
      <c r="J56" s="24" t="e">
        <f>SUM(#REF!,#REF!,#REF!,#REF!,#REF!,#REF!)-Свод!L56</f>
        <v>#REF!</v>
      </c>
      <c r="K56" s="24" t="e">
        <f>SUMIF(#REF!,"На содержании иных лиц",#REF!)+SUMIF(#REF!,"На содержании иных лиц",#REF!)</f>
        <v>#REF!</v>
      </c>
      <c r="L56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6" s="5"/>
    </row>
    <row r="57" spans="1:15" ht="38.049999999999997" customHeight="1" x14ac:dyDescent="0.25">
      <c r="A57" s="9" t="s">
        <v>204</v>
      </c>
      <c r="B57" s="12" t="s">
        <v>5</v>
      </c>
      <c r="C57" s="9" t="s">
        <v>62</v>
      </c>
      <c r="D57" s="88"/>
      <c r="E57" s="88"/>
      <c r="F57" s="88"/>
      <c r="G57" s="20" t="s">
        <v>36</v>
      </c>
      <c r="H57" s="24" t="e">
        <f t="shared" si="5"/>
        <v>#REF!</v>
      </c>
      <c r="I57" s="24" t="e">
        <f>#REF!+#REF!-Свод!K57</f>
        <v>#REF!</v>
      </c>
      <c r="J57" s="24" t="e">
        <f>SUM(#REF!,#REF!,#REF!,#REF!,#REF!,#REF!)-Свод!L57</f>
        <v>#REF!</v>
      </c>
      <c r="K57" s="24" t="e">
        <f>SUMIF(#REF!,"На содержании иных лиц",#REF!)+SUMIF(#REF!,"На содержании иных лиц",#REF!)</f>
        <v>#REF!</v>
      </c>
      <c r="L57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7" s="5"/>
    </row>
    <row r="58" spans="1:15" x14ac:dyDescent="0.25">
      <c r="A58" s="9" t="s">
        <v>205</v>
      </c>
      <c r="B58" s="12" t="s">
        <v>4</v>
      </c>
      <c r="C58" s="9" t="s">
        <v>62</v>
      </c>
      <c r="D58" s="88"/>
      <c r="E58" s="88"/>
      <c r="F58" s="88"/>
      <c r="G58" s="20" t="s">
        <v>36</v>
      </c>
      <c r="H58" s="24" t="e">
        <f t="shared" si="5"/>
        <v>#REF!</v>
      </c>
      <c r="I58" s="24" t="e">
        <f>#REF!+#REF!-Свод!K58</f>
        <v>#REF!</v>
      </c>
      <c r="J58" s="24" t="e">
        <f>SUM(#REF!,#REF!,#REF!,#REF!,#REF!,#REF!)-Свод!L58</f>
        <v>#REF!</v>
      </c>
      <c r="K58" s="24" t="e">
        <f>SUMIF(#REF!,"На содержании иных лиц",#REF!)+SUMIF(#REF!,"На содержании иных лиц",#REF!)</f>
        <v>#REF!</v>
      </c>
      <c r="L58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8" s="5"/>
    </row>
    <row r="59" spans="1:15" x14ac:dyDescent="0.25">
      <c r="A59" s="25" t="s">
        <v>199</v>
      </c>
      <c r="B59" s="26" t="s">
        <v>2</v>
      </c>
      <c r="C59" s="25" t="s">
        <v>62</v>
      </c>
      <c r="D59" s="96" t="e">
        <f>#REF!</f>
        <v>#REF!</v>
      </c>
      <c r="E59" s="96"/>
      <c r="F59" s="96"/>
      <c r="G59" s="22" t="s">
        <v>36</v>
      </c>
      <c r="H59" s="24" t="e">
        <f t="shared" si="5"/>
        <v>#REF!</v>
      </c>
      <c r="I59" s="24" t="e">
        <f>#REF!+#REF!-Свод!K59</f>
        <v>#REF!</v>
      </c>
      <c r="J59" s="24" t="e">
        <f>SUM(#REF!,#REF!)-Свод!L59</f>
        <v>#REF!</v>
      </c>
      <c r="K59" s="24" t="e">
        <f>SUMIF(#REF!,"На содержании иных лиц",#REF!)+SUMIF(#REF!,"На содержании иных лиц",#REF!)</f>
        <v>#REF!</v>
      </c>
      <c r="L59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59" s="2"/>
    </row>
    <row r="60" spans="1:15" x14ac:dyDescent="0.25">
      <c r="A60" s="25" t="s">
        <v>201</v>
      </c>
      <c r="B60" s="93" t="s">
        <v>210</v>
      </c>
      <c r="C60" s="94" t="s">
        <v>50</v>
      </c>
      <c r="D60" s="94"/>
      <c r="E60" s="94"/>
      <c r="F60" s="95"/>
      <c r="G60" s="22" t="s">
        <v>36</v>
      </c>
      <c r="H60" s="24" t="e">
        <f t="shared" si="5"/>
        <v>#REF!</v>
      </c>
      <c r="I60" s="24" t="e">
        <f>#REF!+#REF!-Свод!K60</f>
        <v>#REF!</v>
      </c>
      <c r="J60" s="24" t="e">
        <f>SUM(#REF!,#REF!)-Свод!L60</f>
        <v>#REF!</v>
      </c>
      <c r="K60" s="24" t="e">
        <f>SUMIF(#REF!,"На содержании иных лиц",#REF!)+SUMIF(#REF!,"На содержании иных лиц",#REF!)</f>
        <v>#REF!</v>
      </c>
      <c r="L60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60" s="2"/>
    </row>
    <row r="61" spans="1:15" x14ac:dyDescent="0.25">
      <c r="A61" s="9" t="s">
        <v>206</v>
      </c>
      <c r="B61" s="93" t="s">
        <v>195</v>
      </c>
      <c r="C61" s="94"/>
      <c r="D61" s="94"/>
      <c r="E61" s="94"/>
      <c r="F61" s="95"/>
      <c r="G61" s="22" t="s">
        <v>36</v>
      </c>
      <c r="H61" s="24" t="e">
        <f t="shared" si="5"/>
        <v>#REF!</v>
      </c>
      <c r="I61" s="24">
        <v>0</v>
      </c>
      <c r="J61" s="24" t="e">
        <f>SUM(#REF!,#REF!)-Свод!L61</f>
        <v>#REF!</v>
      </c>
      <c r="K61" s="24">
        <v>0</v>
      </c>
      <c r="L61" s="24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61" s="2"/>
    </row>
    <row r="62" spans="1:15" x14ac:dyDescent="0.25">
      <c r="A62" s="9" t="s">
        <v>207</v>
      </c>
      <c r="B62" s="93" t="s">
        <v>191</v>
      </c>
      <c r="C62" s="94"/>
      <c r="D62" s="94"/>
      <c r="E62" s="94"/>
      <c r="F62" s="95"/>
      <c r="G62" s="22" t="s">
        <v>36</v>
      </c>
      <c r="H62" s="24" t="e">
        <f t="shared" si="5"/>
        <v>#REF!</v>
      </c>
      <c r="I62" s="24">
        <v>0</v>
      </c>
      <c r="J62" s="24" t="e">
        <f>#REF!-Свод!L62</f>
        <v>#REF!</v>
      </c>
      <c r="K62" s="24">
        <v>0</v>
      </c>
      <c r="L62" s="24" t="e">
        <f>SUMIF(#REF!,"На содержании иных лиц",#REF!)</f>
        <v>#REF!</v>
      </c>
      <c r="M62" s="2"/>
    </row>
    <row r="63" spans="1:15" x14ac:dyDescent="0.25">
      <c r="A63" s="9" t="s">
        <v>208</v>
      </c>
      <c r="B63" s="10" t="s">
        <v>192</v>
      </c>
      <c r="C63" s="9" t="s">
        <v>62</v>
      </c>
      <c r="D63" s="87" t="e">
        <f>#REF!</f>
        <v>#REF!</v>
      </c>
      <c r="E63" s="87"/>
      <c r="F63" s="87"/>
      <c r="G63" s="22" t="s">
        <v>36</v>
      </c>
      <c r="H63" s="24" t="e">
        <f t="shared" si="5"/>
        <v>#REF!</v>
      </c>
      <c r="I63" s="24" t="e">
        <f>#REF!-Свод!K63</f>
        <v>#REF!</v>
      </c>
      <c r="J63" s="24">
        <v>0</v>
      </c>
      <c r="K63" s="24" t="e">
        <f>SUMIF(#REF!,"На содержании иных лиц",#REF!)</f>
        <v>#REF!</v>
      </c>
      <c r="L63" s="24">
        <v>0</v>
      </c>
      <c r="M63" s="2"/>
    </row>
    <row r="64" spans="1:15" x14ac:dyDescent="0.25">
      <c r="A64" s="9" t="s">
        <v>209</v>
      </c>
      <c r="B64" s="10" t="s">
        <v>202</v>
      </c>
      <c r="C64" s="9" t="s">
        <v>50</v>
      </c>
      <c r="D64" s="87" t="e">
        <f>#REF!</f>
        <v>#REF!</v>
      </c>
      <c r="E64" s="87"/>
      <c r="F64" s="87"/>
      <c r="G64" s="22" t="s">
        <v>36</v>
      </c>
      <c r="H64" s="24" t="e">
        <f t="shared" si="5"/>
        <v>#REF!</v>
      </c>
      <c r="I64" s="24">
        <v>0</v>
      </c>
      <c r="J64" s="24" t="e">
        <f>#REF!+#REF!-Свод!L64</f>
        <v>#REF!</v>
      </c>
      <c r="K64" s="24">
        <v>0</v>
      </c>
      <c r="L64" s="24" t="e">
        <f>SUMIF(#REF!,"На содержании иных лиц",#REF!)+SUMIF(#REF!,"На содержании иных лиц",#REF!)</f>
        <v>#REF!</v>
      </c>
      <c r="M64" s="2"/>
    </row>
    <row r="65" spans="1:13" ht="122.1" customHeight="1" x14ac:dyDescent="0.25">
      <c r="A65" s="7" t="s">
        <v>84</v>
      </c>
      <c r="B65" s="27" t="s">
        <v>85</v>
      </c>
      <c r="C65" s="28" t="s">
        <v>50</v>
      </c>
      <c r="D65" s="97" t="e">
        <f>COUNTIF(#REF!,"Иные объекты благоустройства")</f>
        <v>#REF!</v>
      </c>
      <c r="E65" s="97"/>
      <c r="F65" s="97"/>
      <c r="G65" s="7" t="s">
        <v>51</v>
      </c>
      <c r="H65" s="33" t="e">
        <f t="shared" si="5"/>
        <v>#REF!</v>
      </c>
      <c r="I65" s="33" t="e">
        <f>#REF!+#REF!-Свод!K65</f>
        <v>#REF!</v>
      </c>
      <c r="J65" s="33" t="e">
        <f>SUM(#REF!,#REF!)-Свод!L65</f>
        <v>#REF!</v>
      </c>
      <c r="K65" s="33" t="e">
        <f>SUMIF(#REF!,"На содержании иных лиц",#REF!)+SUMIF(#REF!,"На содержании иных лиц",#REF!)</f>
        <v>#REF!</v>
      </c>
      <c r="L65" s="33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M65" s="6"/>
    </row>
    <row r="68" spans="1:13" x14ac:dyDescent="0.25">
      <c r="K68" s="98" t="s">
        <v>221</v>
      </c>
      <c r="L68" s="55"/>
      <c r="M68" s="55"/>
    </row>
    <row r="69" spans="1:13" x14ac:dyDescent="0.25">
      <c r="K69" s="55"/>
      <c r="L69" s="55"/>
      <c r="M69" s="55"/>
    </row>
    <row r="70" spans="1:13" x14ac:dyDescent="0.25">
      <c r="K70" s="55"/>
      <c r="L70" s="55"/>
      <c r="M70" s="55"/>
    </row>
    <row r="71" spans="1:13" ht="52.5" customHeight="1" x14ac:dyDescent="0.25">
      <c r="K71" s="55"/>
      <c r="L71" s="55"/>
      <c r="M71" s="55"/>
    </row>
    <row r="72" spans="1:13" x14ac:dyDescent="0.25">
      <c r="K72" s="55"/>
      <c r="L72" s="55"/>
      <c r="M72" s="55"/>
    </row>
    <row r="74" spans="1:13" ht="52" customHeight="1" x14ac:dyDescent="0.25">
      <c r="A74" s="56" t="s">
        <v>185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</row>
    <row r="76" spans="1:13" ht="16" customHeight="1" x14ac:dyDescent="0.25">
      <c r="A76" s="53" t="s">
        <v>0</v>
      </c>
      <c r="B76" s="53" t="s">
        <v>86</v>
      </c>
      <c r="C76" s="53" t="s">
        <v>87</v>
      </c>
      <c r="D76" s="53"/>
      <c r="E76" s="53"/>
      <c r="F76" s="53"/>
      <c r="G76" s="53"/>
      <c r="H76" s="53" t="s">
        <v>39</v>
      </c>
      <c r="I76" s="53"/>
      <c r="J76" s="53"/>
      <c r="K76" s="53"/>
      <c r="L76" s="53"/>
      <c r="M76" s="53"/>
    </row>
    <row r="77" spans="1:13" ht="30.9" customHeight="1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</row>
    <row r="78" spans="1:13" ht="68.099999999999994" customHeight="1" x14ac:dyDescent="0.25">
      <c r="A78" s="53"/>
      <c r="B78" s="53"/>
      <c r="C78" s="53" t="s">
        <v>28</v>
      </c>
      <c r="D78" s="59" t="s">
        <v>88</v>
      </c>
      <c r="E78" s="53" t="s">
        <v>89</v>
      </c>
      <c r="F78" s="53"/>
      <c r="G78" s="53"/>
      <c r="H78" s="53"/>
      <c r="I78" s="53"/>
      <c r="J78" s="53"/>
      <c r="K78" s="53"/>
      <c r="L78" s="53"/>
      <c r="M78" s="53"/>
    </row>
    <row r="79" spans="1:13" ht="110.05" customHeight="1" x14ac:dyDescent="0.25">
      <c r="A79" s="53"/>
      <c r="B79" s="53"/>
      <c r="C79" s="53"/>
      <c r="D79" s="64"/>
      <c r="E79" s="59" t="s">
        <v>21</v>
      </c>
      <c r="F79" s="53" t="s">
        <v>90</v>
      </c>
      <c r="G79" s="53"/>
      <c r="H79" s="53"/>
      <c r="I79" s="53"/>
      <c r="J79" s="53"/>
      <c r="K79" s="53"/>
      <c r="L79" s="53"/>
      <c r="M79" s="53"/>
    </row>
    <row r="80" spans="1:13" ht="59.1" customHeight="1" x14ac:dyDescent="0.25">
      <c r="A80" s="53"/>
      <c r="B80" s="53"/>
      <c r="C80" s="53"/>
      <c r="D80" s="60"/>
      <c r="E80" s="60"/>
      <c r="F80" s="7" t="s">
        <v>22</v>
      </c>
      <c r="G80" s="7" t="s">
        <v>32</v>
      </c>
      <c r="H80" s="53"/>
      <c r="I80" s="53"/>
      <c r="J80" s="53"/>
      <c r="K80" s="53"/>
      <c r="L80" s="53"/>
      <c r="M80" s="53"/>
    </row>
    <row r="81" spans="1:13" x14ac:dyDescent="0.25">
      <c r="A81" s="7">
        <v>1</v>
      </c>
      <c r="B81" s="7">
        <v>2</v>
      </c>
      <c r="C81" s="7">
        <v>3</v>
      </c>
      <c r="D81" s="7">
        <v>4</v>
      </c>
      <c r="E81" s="7">
        <v>5</v>
      </c>
      <c r="F81" s="7">
        <v>6</v>
      </c>
      <c r="G81" s="7">
        <v>7</v>
      </c>
      <c r="H81" s="53">
        <v>8</v>
      </c>
      <c r="I81" s="53"/>
      <c r="J81" s="53"/>
      <c r="K81" s="53"/>
      <c r="L81" s="53"/>
      <c r="M81" s="53"/>
    </row>
    <row r="82" spans="1:13" ht="46.9" x14ac:dyDescent="0.25">
      <c r="A82" s="7" t="s">
        <v>91</v>
      </c>
      <c r="B82" s="8" t="s">
        <v>92</v>
      </c>
      <c r="C82" s="7" t="s">
        <v>50</v>
      </c>
      <c r="D82" s="43" t="e">
        <f>SUM(D83,D84,D85,D86,D87,D94,D97,D100)</f>
        <v>#REF!</v>
      </c>
      <c r="E82" s="43" t="e">
        <f>SUM(E83,E84,E85,E86,E87,E94,E97,E100)</f>
        <v>#REF!</v>
      </c>
      <c r="F82" s="43" t="e">
        <f t="shared" ref="F82:G82" si="7">SUM(F83,F84,F85,F86,F87,F94,F97,F100)</f>
        <v>#REF!</v>
      </c>
      <c r="G82" s="43" t="e">
        <f t="shared" si="7"/>
        <v>#REF!</v>
      </c>
      <c r="H82" s="99"/>
      <c r="I82" s="99"/>
      <c r="J82" s="99"/>
      <c r="K82" s="99"/>
      <c r="L82" s="99"/>
      <c r="M82" s="99"/>
    </row>
    <row r="83" spans="1:13" x14ac:dyDescent="0.25">
      <c r="A83" s="9" t="s">
        <v>93</v>
      </c>
      <c r="B83" s="10" t="s">
        <v>10</v>
      </c>
      <c r="C83" s="9" t="s">
        <v>50</v>
      </c>
      <c r="D83" s="37" t="e">
        <f>SUM(E83:G83)</f>
        <v>#REF!</v>
      </c>
      <c r="E83" s="37" t="e">
        <f>SUM(#REF!,#REF!,#REF!,#REF!)-Свод!G83</f>
        <v>#REF!</v>
      </c>
      <c r="F83" s="37" t="e">
        <f>#REF!+#REF!+#REF!</f>
        <v>#REF!</v>
      </c>
      <c r="G83" s="37" t="e">
        <f>SUMIF(#REF!,"На содержании иных лиц",#REF!)+SUMIF(#REF!,"На содержании иных лиц",#REF!)+SUMIF(#REF!,"На содержании иных лиц",#REF!)</f>
        <v>#REF!</v>
      </c>
      <c r="H83" s="99"/>
      <c r="I83" s="99"/>
      <c r="J83" s="99"/>
      <c r="K83" s="99"/>
      <c r="L83" s="99"/>
      <c r="M83" s="99"/>
    </row>
    <row r="84" spans="1:13" x14ac:dyDescent="0.25">
      <c r="A84" s="9" t="s">
        <v>94</v>
      </c>
      <c r="B84" s="10" t="s">
        <v>212</v>
      </c>
      <c r="C84" s="9" t="s">
        <v>50</v>
      </c>
      <c r="D84" s="37" t="e">
        <f t="shared" ref="D84:D102" si="8">SUM(E84:G84)</f>
        <v>#REF!</v>
      </c>
      <c r="E84" s="37" t="e">
        <f>SUM(#REF!,#REF!,#REF!,#REF!)-Свод!G84</f>
        <v>#REF!</v>
      </c>
      <c r="F84" s="37" t="e">
        <f>SUM(#REF!,#REF!,#REF!)</f>
        <v>#REF!</v>
      </c>
      <c r="G84" s="37" t="e">
        <f>SUMIF(#REF!,"На содержании иных лиц",#REF!)+SUMIF(#REF!,"На содержании иных лиц",#REF!)+SUMIF(#REF!,"На содержании иных лиц",#REF!)</f>
        <v>#REF!</v>
      </c>
      <c r="H84" s="99"/>
      <c r="I84" s="99"/>
      <c r="J84" s="99"/>
      <c r="K84" s="99"/>
      <c r="L84" s="99"/>
      <c r="M84" s="99"/>
    </row>
    <row r="85" spans="1:13" ht="31.25" x14ac:dyDescent="0.25">
      <c r="A85" s="9" t="s">
        <v>95</v>
      </c>
      <c r="B85" s="10" t="s">
        <v>96</v>
      </c>
      <c r="C85" s="9" t="s">
        <v>50</v>
      </c>
      <c r="D85" s="37" t="e">
        <f t="shared" si="8"/>
        <v>#REF!</v>
      </c>
      <c r="E85" s="37" t="e">
        <f>SUM(SUMIFS(#REF!,#REF!,{"Муниципальный заказ","На балансе муниципального учреждения"}))</f>
        <v>#REF!</v>
      </c>
      <c r="F85" s="37">
        <v>0</v>
      </c>
      <c r="G85" s="37" t="e">
        <f>SUM(SUMIFS(#REF!,#REF!,{"На содержании иных лиц"}))</f>
        <v>#REF!</v>
      </c>
      <c r="H85" s="99"/>
      <c r="I85" s="99"/>
      <c r="J85" s="99"/>
      <c r="K85" s="99"/>
      <c r="L85" s="99"/>
      <c r="M85" s="99"/>
    </row>
    <row r="86" spans="1:13" x14ac:dyDescent="0.25">
      <c r="A86" s="9" t="s">
        <v>97</v>
      </c>
      <c r="B86" s="10" t="s">
        <v>98</v>
      </c>
      <c r="C86" s="9" t="s">
        <v>50</v>
      </c>
      <c r="D86" s="37" t="e">
        <f t="shared" si="8"/>
        <v>#REF!</v>
      </c>
      <c r="E86" s="37" t="e">
        <f>#REF!+#REF!+SUM(SUMIFS(#REF!,#REF!,{"Муниципальный заказ","На балансе муниципального учреждения"}))+SUM(SUMIFS(#REF!,#REF!,{"Муниципальный заказ","На балансе муниципального учреждения"}))</f>
        <v>#REF!</v>
      </c>
      <c r="F86" s="37" t="e">
        <f>SUM(#REF!)</f>
        <v>#REF!</v>
      </c>
      <c r="G86" s="37" t="e">
        <f>SUMIF(#REF!,"На содержании иных лиц",#REF!)+SUMIF(#REF!,"На содержании иных лиц",#REF!)</f>
        <v>#REF!</v>
      </c>
      <c r="H86" s="99"/>
      <c r="I86" s="99"/>
      <c r="J86" s="99"/>
      <c r="K86" s="99"/>
      <c r="L86" s="99"/>
      <c r="M86" s="99"/>
    </row>
    <row r="87" spans="1:13" x14ac:dyDescent="0.25">
      <c r="A87" s="9" t="s">
        <v>99</v>
      </c>
      <c r="B87" s="10" t="s">
        <v>100</v>
      </c>
      <c r="C87" s="9" t="s">
        <v>50</v>
      </c>
      <c r="D87" s="37" t="e">
        <f t="shared" si="8"/>
        <v>#REF!</v>
      </c>
      <c r="E87" s="37" t="e">
        <f>SUM(E88:E92)</f>
        <v>#REF!</v>
      </c>
      <c r="F87" s="37" t="e">
        <f t="shared" ref="F87:G87" si="9">SUM(F88:F92)</f>
        <v>#REF!</v>
      </c>
      <c r="G87" s="37" t="e">
        <f t="shared" si="9"/>
        <v>#REF!</v>
      </c>
      <c r="H87" s="99"/>
      <c r="I87" s="99"/>
      <c r="J87" s="99"/>
      <c r="K87" s="99"/>
      <c r="L87" s="99"/>
      <c r="M87" s="99"/>
    </row>
    <row r="88" spans="1:13" x14ac:dyDescent="0.25">
      <c r="A88" s="9" t="s">
        <v>101</v>
      </c>
      <c r="B88" s="10" t="s">
        <v>102</v>
      </c>
      <c r="C88" s="9" t="s">
        <v>50</v>
      </c>
      <c r="D88" s="37" t="e">
        <f t="shared" si="8"/>
        <v>#REF!</v>
      </c>
      <c r="E88" s="37" t="e">
        <f>#REF!+#REF!-Свод!G88</f>
        <v>#REF!</v>
      </c>
      <c r="F88" s="37" t="e">
        <f>#REF!</f>
        <v>#REF!</v>
      </c>
      <c r="G88" s="37" t="e">
        <f>SUMIF(#REF!,"На содержании иных лиц",#REF!)</f>
        <v>#REF!</v>
      </c>
      <c r="H88" s="99"/>
      <c r="I88" s="99"/>
      <c r="J88" s="99"/>
      <c r="K88" s="99"/>
      <c r="L88" s="99"/>
      <c r="M88" s="99"/>
    </row>
    <row r="89" spans="1:13" ht="31.25" x14ac:dyDescent="0.25">
      <c r="A89" s="9" t="s">
        <v>103</v>
      </c>
      <c r="B89" s="10" t="s">
        <v>104</v>
      </c>
      <c r="C89" s="9" t="s">
        <v>50</v>
      </c>
      <c r="D89" s="37" t="e">
        <f t="shared" si="8"/>
        <v>#REF!</v>
      </c>
      <c r="E89" s="37" t="e">
        <f>#REF!+#REF!-Свод!G89</f>
        <v>#REF!</v>
      </c>
      <c r="F89" s="37" t="e">
        <f>#REF!</f>
        <v>#REF!</v>
      </c>
      <c r="G89" s="37" t="e">
        <f>SUMIF(#REF!,"На содержании иных лиц",#REF!)</f>
        <v>#REF!</v>
      </c>
      <c r="H89" s="99"/>
      <c r="I89" s="99"/>
      <c r="J89" s="99"/>
      <c r="K89" s="99"/>
      <c r="L89" s="99"/>
      <c r="M89" s="99"/>
    </row>
    <row r="90" spans="1:13" x14ac:dyDescent="0.25">
      <c r="A90" s="9" t="s">
        <v>105</v>
      </c>
      <c r="B90" s="10" t="s">
        <v>20</v>
      </c>
      <c r="C90" s="9" t="s">
        <v>50</v>
      </c>
      <c r="D90" s="37" t="e">
        <f t="shared" si="8"/>
        <v>#REF!</v>
      </c>
      <c r="E90" s="37" t="e">
        <f>#REF!+#REF!-Свод!G90</f>
        <v>#REF!</v>
      </c>
      <c r="F90" s="37" t="e">
        <f>#REF!</f>
        <v>#REF!</v>
      </c>
      <c r="G90" s="37" t="e">
        <f>SUMIF(#REF!,"На содержании иных лиц",#REF!)</f>
        <v>#REF!</v>
      </c>
      <c r="H90" s="99"/>
      <c r="I90" s="99"/>
      <c r="J90" s="99"/>
      <c r="K90" s="99"/>
      <c r="L90" s="99"/>
      <c r="M90" s="99"/>
    </row>
    <row r="91" spans="1:13" x14ac:dyDescent="0.25">
      <c r="A91" s="9" t="s">
        <v>106</v>
      </c>
      <c r="B91" s="10" t="s">
        <v>107</v>
      </c>
      <c r="C91" s="9" t="s">
        <v>50</v>
      </c>
      <c r="D91" s="37" t="e">
        <f t="shared" si="8"/>
        <v>#REF!</v>
      </c>
      <c r="E91" s="37" t="e">
        <f>#REF!+#REF!-Свод!G91</f>
        <v>#REF!</v>
      </c>
      <c r="F91" s="37" t="e">
        <f>#REF!</f>
        <v>#REF!</v>
      </c>
      <c r="G91" s="37" t="e">
        <f>SUMIF(#REF!,"На содержании иных лиц",#REF!)</f>
        <v>#REF!</v>
      </c>
      <c r="H91" s="100"/>
      <c r="I91" s="101"/>
      <c r="J91" s="101"/>
      <c r="K91" s="101"/>
      <c r="L91" s="101"/>
      <c r="M91" s="102"/>
    </row>
    <row r="92" spans="1:13" x14ac:dyDescent="0.25">
      <c r="A92" s="9" t="s">
        <v>108</v>
      </c>
      <c r="B92" s="10" t="s">
        <v>109</v>
      </c>
      <c r="C92" s="9" t="s">
        <v>50</v>
      </c>
      <c r="D92" s="37" t="e">
        <f t="shared" si="8"/>
        <v>#REF!</v>
      </c>
      <c r="E92" s="37" t="e">
        <f>#REF!-Свод!G92</f>
        <v>#REF!</v>
      </c>
      <c r="F92" s="37">
        <v>0</v>
      </c>
      <c r="G92" s="37" t="e">
        <f>SUMIF(#REF!,"На содержании иных лиц",#REF!)</f>
        <v>#REF!</v>
      </c>
      <c r="H92" s="100"/>
      <c r="I92" s="101"/>
      <c r="J92" s="101"/>
      <c r="K92" s="101"/>
      <c r="L92" s="101"/>
      <c r="M92" s="102"/>
    </row>
    <row r="93" spans="1:13" x14ac:dyDescent="0.25">
      <c r="A93" s="9" t="s">
        <v>214</v>
      </c>
      <c r="B93" s="10" t="s">
        <v>213</v>
      </c>
      <c r="C93" s="9" t="s">
        <v>50</v>
      </c>
      <c r="D93" s="37" t="e">
        <f t="shared" si="8"/>
        <v>#REF!</v>
      </c>
      <c r="E93" s="37" t="e">
        <f>#REF!+#REF!-Свод!G93</f>
        <v>#REF!</v>
      </c>
      <c r="F93" s="37" t="e">
        <f>#REF!</f>
        <v>#REF!</v>
      </c>
      <c r="G93" s="37" t="e">
        <f>SUMIF(#REF!,"На содержании иных лиц",#REF!)</f>
        <v>#REF!</v>
      </c>
      <c r="H93" s="100"/>
      <c r="I93" s="101"/>
      <c r="J93" s="101"/>
      <c r="K93" s="101"/>
      <c r="L93" s="101"/>
      <c r="M93" s="102"/>
    </row>
    <row r="94" spans="1:13" ht="36" customHeight="1" x14ac:dyDescent="0.25">
      <c r="A94" s="11" t="s">
        <v>110</v>
      </c>
      <c r="B94" s="10" t="s">
        <v>111</v>
      </c>
      <c r="C94" s="9" t="s">
        <v>50</v>
      </c>
      <c r="D94" s="37" t="e">
        <f t="shared" si="8"/>
        <v>#REF!</v>
      </c>
      <c r="E94" s="37" t="e">
        <f>SUM(E95:E96)</f>
        <v>#REF!</v>
      </c>
      <c r="F94" s="37">
        <f t="shared" ref="F94:G94" si="10">SUM(F95:F96)</f>
        <v>0</v>
      </c>
      <c r="G94" s="37" t="e">
        <f t="shared" si="10"/>
        <v>#REF!</v>
      </c>
      <c r="H94" s="99"/>
      <c r="I94" s="99"/>
      <c r="J94" s="99"/>
      <c r="K94" s="99"/>
      <c r="L94" s="99"/>
      <c r="M94" s="99"/>
    </row>
    <row r="95" spans="1:13" x14ac:dyDescent="0.25">
      <c r="A95" s="9" t="s">
        <v>112</v>
      </c>
      <c r="B95" s="12" t="s">
        <v>113</v>
      </c>
      <c r="C95" s="9" t="s">
        <v>50</v>
      </c>
      <c r="D95" s="37" t="e">
        <f t="shared" si="8"/>
        <v>#REF!</v>
      </c>
      <c r="E95" s="37" t="e">
        <f>#REF!-Свод!G95</f>
        <v>#REF!</v>
      </c>
      <c r="F95" s="37">
        <v>0</v>
      </c>
      <c r="G95" s="37" t="e">
        <f>SUMIF(#REF!,"На содержании иных лиц",#REF!)</f>
        <v>#REF!</v>
      </c>
      <c r="H95" s="99"/>
      <c r="I95" s="99"/>
      <c r="J95" s="99"/>
      <c r="K95" s="99"/>
      <c r="L95" s="99"/>
      <c r="M95" s="99"/>
    </row>
    <row r="96" spans="1:13" x14ac:dyDescent="0.25">
      <c r="A96" s="9" t="s">
        <v>114</v>
      </c>
      <c r="B96" s="12" t="s">
        <v>115</v>
      </c>
      <c r="C96" s="9" t="s">
        <v>50</v>
      </c>
      <c r="D96" s="37" t="e">
        <f t="shared" si="8"/>
        <v>#REF!</v>
      </c>
      <c r="E96" s="37" t="e">
        <f>#REF!-Свод!G96</f>
        <v>#REF!</v>
      </c>
      <c r="F96" s="37">
        <v>0</v>
      </c>
      <c r="G96" s="37" t="e">
        <f>SUMIF(#REF!,"На содержании иных лиц",#REF!)</f>
        <v>#REF!</v>
      </c>
      <c r="H96" s="99"/>
      <c r="I96" s="99"/>
      <c r="J96" s="99"/>
      <c r="K96" s="99"/>
      <c r="L96" s="99"/>
      <c r="M96" s="99"/>
    </row>
    <row r="97" spans="1:13" ht="31.25" x14ac:dyDescent="0.25">
      <c r="A97" s="9" t="s">
        <v>116</v>
      </c>
      <c r="B97" s="10" t="s">
        <v>117</v>
      </c>
      <c r="C97" s="9" t="s">
        <v>50</v>
      </c>
      <c r="D97" s="37" t="e">
        <f t="shared" si="8"/>
        <v>#REF!</v>
      </c>
      <c r="E97" s="37" t="e">
        <f>SUM(E98:E99)</f>
        <v>#REF!</v>
      </c>
      <c r="F97" s="37" t="e">
        <f t="shared" ref="F97:G97" si="11">SUM(F98:F99)</f>
        <v>#REF!</v>
      </c>
      <c r="G97" s="37" t="e">
        <f t="shared" si="11"/>
        <v>#REF!</v>
      </c>
      <c r="H97" s="99"/>
      <c r="I97" s="99"/>
      <c r="J97" s="99"/>
      <c r="K97" s="99"/>
      <c r="L97" s="99"/>
      <c r="M97" s="99"/>
    </row>
    <row r="98" spans="1:13" x14ac:dyDescent="0.25">
      <c r="A98" s="9" t="s">
        <v>118</v>
      </c>
      <c r="B98" s="12" t="s">
        <v>119</v>
      </c>
      <c r="C98" s="9" t="s">
        <v>50</v>
      </c>
      <c r="D98" s="37" t="e">
        <f t="shared" si="8"/>
        <v>#REF!</v>
      </c>
      <c r="E98" s="37" t="e">
        <f>#REF!+#REF!-Свод!G98</f>
        <v>#REF!</v>
      </c>
      <c r="F98" s="37" t="e">
        <f>#REF!</f>
        <v>#REF!</v>
      </c>
      <c r="G98" s="37" t="e">
        <f>SUMIF(#REF!,"На содержании иных лиц",#REF!)</f>
        <v>#REF!</v>
      </c>
      <c r="H98" s="99"/>
      <c r="I98" s="99"/>
      <c r="J98" s="99"/>
      <c r="K98" s="99"/>
      <c r="L98" s="99"/>
      <c r="M98" s="99"/>
    </row>
    <row r="99" spans="1:13" ht="39.25" customHeight="1" x14ac:dyDescent="0.25">
      <c r="A99" s="13" t="s">
        <v>120</v>
      </c>
      <c r="B99" s="12" t="s">
        <v>121</v>
      </c>
      <c r="C99" s="9" t="s">
        <v>50</v>
      </c>
      <c r="D99" s="37" t="e">
        <f t="shared" si="8"/>
        <v>#REF!</v>
      </c>
      <c r="E99" s="37" t="e">
        <f>#REF!+#REF!-Свод!G99</f>
        <v>#REF!</v>
      </c>
      <c r="F99" s="37" t="e">
        <f>#REF!</f>
        <v>#REF!</v>
      </c>
      <c r="G99" s="37" t="e">
        <f>SUMIF(#REF!,"На содержании иных лиц",#REF!)</f>
        <v>#REF!</v>
      </c>
      <c r="H99" s="99"/>
      <c r="I99" s="99"/>
      <c r="J99" s="99"/>
      <c r="K99" s="99"/>
      <c r="L99" s="99"/>
      <c r="M99" s="99"/>
    </row>
    <row r="100" spans="1:13" ht="31.25" x14ac:dyDescent="0.25">
      <c r="A100" s="29" t="s">
        <v>122</v>
      </c>
      <c r="B100" s="3" t="s">
        <v>123</v>
      </c>
      <c r="C100" s="6" t="s">
        <v>50</v>
      </c>
      <c r="D100" s="30">
        <f t="shared" si="8"/>
        <v>0</v>
      </c>
      <c r="E100" s="30"/>
      <c r="F100" s="30"/>
      <c r="G100" s="30"/>
      <c r="H100" s="99"/>
      <c r="I100" s="99"/>
      <c r="J100" s="99"/>
      <c r="K100" s="99"/>
      <c r="L100" s="99"/>
      <c r="M100" s="99"/>
    </row>
    <row r="101" spans="1:13" x14ac:dyDescent="0.25">
      <c r="A101" s="6" t="s">
        <v>124</v>
      </c>
      <c r="B101" s="31" t="s">
        <v>125</v>
      </c>
      <c r="C101" s="6" t="s">
        <v>50</v>
      </c>
      <c r="D101" s="30">
        <f t="shared" si="8"/>
        <v>0</v>
      </c>
      <c r="E101" s="30"/>
      <c r="F101" s="30"/>
      <c r="G101" s="30"/>
      <c r="H101" s="99"/>
      <c r="I101" s="99"/>
      <c r="J101" s="99"/>
      <c r="K101" s="99"/>
      <c r="L101" s="99"/>
      <c r="M101" s="99"/>
    </row>
    <row r="102" spans="1:13" ht="19.05" x14ac:dyDescent="0.25">
      <c r="A102" s="7" t="s">
        <v>126</v>
      </c>
      <c r="B102" s="8" t="s">
        <v>127</v>
      </c>
      <c r="C102" s="7" t="s">
        <v>50</v>
      </c>
      <c r="D102" s="44" t="e">
        <f t="shared" si="8"/>
        <v>#REF!</v>
      </c>
      <c r="E102" s="44" t="e">
        <f>#REF!-G102</f>
        <v>#REF!</v>
      </c>
      <c r="F102" s="44">
        <v>0</v>
      </c>
      <c r="G102" s="44" t="e">
        <f>SUMIF(#REF!,"На содержании иных лиц",#REF!)</f>
        <v>#REF!</v>
      </c>
      <c r="H102" s="99"/>
      <c r="I102" s="99"/>
      <c r="J102" s="99"/>
      <c r="K102" s="99"/>
      <c r="L102" s="99"/>
      <c r="M102" s="99"/>
    </row>
    <row r="103" spans="1:13" ht="32.950000000000003" customHeight="1" x14ac:dyDescent="0.25">
      <c r="A103" s="7" t="s">
        <v>128</v>
      </c>
      <c r="B103" s="14" t="s">
        <v>129</v>
      </c>
      <c r="C103" s="7" t="s">
        <v>50</v>
      </c>
      <c r="D103" s="43" t="e">
        <f>SUM(D104,D105,D106,D107)</f>
        <v>#REF!</v>
      </c>
      <c r="E103" s="43" t="e">
        <f t="shared" ref="E103:G103" si="12">SUM(E104,E105,E106,E107)</f>
        <v>#REF!</v>
      </c>
      <c r="F103" s="43">
        <f t="shared" si="12"/>
        <v>0</v>
      </c>
      <c r="G103" s="43" t="e">
        <f t="shared" si="12"/>
        <v>#REF!</v>
      </c>
      <c r="H103" s="99"/>
      <c r="I103" s="99"/>
      <c r="J103" s="99"/>
      <c r="K103" s="99"/>
      <c r="L103" s="99"/>
      <c r="M103" s="99"/>
    </row>
    <row r="104" spans="1:13" x14ac:dyDescent="0.25">
      <c r="A104" s="11" t="s">
        <v>130</v>
      </c>
      <c r="B104" s="15" t="s">
        <v>131</v>
      </c>
      <c r="C104" s="9" t="s">
        <v>50</v>
      </c>
      <c r="D104" s="37" t="e">
        <f t="shared" ref="D104:D107" si="13">SUM(E104:G104)</f>
        <v>#REF!</v>
      </c>
      <c r="E104" s="37" t="e">
        <f>#REF!-Свод!G104</f>
        <v>#REF!</v>
      </c>
      <c r="F104" s="37">
        <v>0</v>
      </c>
      <c r="G104" s="37" t="e">
        <f>SUMIF(#REF!,"На содержании иных лиц",#REF!)</f>
        <v>#REF!</v>
      </c>
      <c r="H104" s="99"/>
      <c r="I104" s="99"/>
      <c r="J104" s="99"/>
      <c r="K104" s="99"/>
      <c r="L104" s="99"/>
      <c r="M104" s="99"/>
    </row>
    <row r="105" spans="1:13" x14ac:dyDescent="0.25">
      <c r="A105" s="9" t="s">
        <v>132</v>
      </c>
      <c r="B105" s="16" t="s">
        <v>133</v>
      </c>
      <c r="C105" s="9" t="s">
        <v>50</v>
      </c>
      <c r="D105" s="37" t="e">
        <f t="shared" si="13"/>
        <v>#REF!</v>
      </c>
      <c r="E105" s="37" t="e">
        <f>#REF!-Свод!G105</f>
        <v>#REF!</v>
      </c>
      <c r="F105" s="37">
        <v>0</v>
      </c>
      <c r="G105" s="37" t="e">
        <f>SUMIF(#REF!,"На содержании иных лиц",#REF!)</f>
        <v>#REF!</v>
      </c>
      <c r="H105" s="99"/>
      <c r="I105" s="99"/>
      <c r="J105" s="99"/>
      <c r="K105" s="99"/>
      <c r="L105" s="99"/>
      <c r="M105" s="99"/>
    </row>
    <row r="106" spans="1:13" ht="31.25" x14ac:dyDescent="0.25">
      <c r="A106" s="11" t="s">
        <v>134</v>
      </c>
      <c r="B106" s="16" t="s">
        <v>135</v>
      </c>
      <c r="C106" s="9" t="s">
        <v>50</v>
      </c>
      <c r="D106" s="37" t="e">
        <f t="shared" si="13"/>
        <v>#REF!</v>
      </c>
      <c r="E106" s="37" t="e">
        <f>#REF!-Свод!G106</f>
        <v>#REF!</v>
      </c>
      <c r="F106" s="37">
        <v>0</v>
      </c>
      <c r="G106" s="37" t="e">
        <f>SUMIF(#REF!,"На содержании иных лиц",#REF!)</f>
        <v>#REF!</v>
      </c>
      <c r="H106" s="99"/>
      <c r="I106" s="99"/>
      <c r="J106" s="99"/>
      <c r="K106" s="99"/>
      <c r="L106" s="99"/>
      <c r="M106" s="99"/>
    </row>
    <row r="107" spans="1:13" x14ac:dyDescent="0.25">
      <c r="A107" s="9" t="s">
        <v>136</v>
      </c>
      <c r="B107" s="16" t="s">
        <v>137</v>
      </c>
      <c r="C107" s="9" t="s">
        <v>50</v>
      </c>
      <c r="D107" s="37" t="e">
        <f t="shared" si="13"/>
        <v>#REF!</v>
      </c>
      <c r="E107" s="37" t="e">
        <f>#REF!-Свод!G107</f>
        <v>#REF!</v>
      </c>
      <c r="F107" s="37">
        <v>0</v>
      </c>
      <c r="G107" s="37" t="e">
        <f>SUMIF(#REF!,"На содержании иных лиц",#REF!)</f>
        <v>#REF!</v>
      </c>
      <c r="H107" s="99"/>
      <c r="I107" s="99"/>
      <c r="J107" s="99"/>
      <c r="K107" s="99"/>
      <c r="L107" s="99"/>
      <c r="M107" s="99"/>
    </row>
    <row r="108" spans="1:13" x14ac:dyDescent="0.25">
      <c r="A108" s="7" t="s">
        <v>138</v>
      </c>
      <c r="B108" s="17" t="s">
        <v>139</v>
      </c>
      <c r="C108" s="7" t="s">
        <v>50</v>
      </c>
      <c r="D108" s="43" t="e">
        <f>SUM(D109,D110,D111)</f>
        <v>#REF!</v>
      </c>
      <c r="E108" s="43" t="e">
        <f t="shared" ref="E108:G108" si="14">SUM(E109,E110,E111)</f>
        <v>#REF!</v>
      </c>
      <c r="F108" s="43" t="e">
        <f t="shared" si="14"/>
        <v>#REF!</v>
      </c>
      <c r="G108" s="43" t="e">
        <f t="shared" si="14"/>
        <v>#REF!</v>
      </c>
      <c r="H108" s="99"/>
      <c r="I108" s="99"/>
      <c r="J108" s="99"/>
      <c r="K108" s="99"/>
      <c r="L108" s="99"/>
      <c r="M108" s="99"/>
    </row>
    <row r="109" spans="1:13" x14ac:dyDescent="0.25">
      <c r="A109" s="9" t="s">
        <v>140</v>
      </c>
      <c r="B109" s="16" t="s">
        <v>141</v>
      </c>
      <c r="C109" s="9" t="s">
        <v>50</v>
      </c>
      <c r="D109" s="37" t="e">
        <f t="shared" ref="D109:D111" si="15">SUM(E109:G109)</f>
        <v>#REF!</v>
      </c>
      <c r="E109" s="37" t="e">
        <f>#REF!+#REF!-Свод!G109</f>
        <v>#REF!</v>
      </c>
      <c r="F109" s="37" t="e">
        <f>#REF!</f>
        <v>#REF!</v>
      </c>
      <c r="G109" s="37" t="e">
        <f>SUMIF(#REF!,"На содержании иных лиц",#REF!)</f>
        <v>#REF!</v>
      </c>
      <c r="H109" s="99"/>
      <c r="I109" s="99"/>
      <c r="J109" s="99"/>
      <c r="K109" s="99"/>
      <c r="L109" s="99"/>
      <c r="M109" s="99"/>
    </row>
    <row r="110" spans="1:13" x14ac:dyDescent="0.25">
      <c r="A110" s="9" t="s">
        <v>142</v>
      </c>
      <c r="B110" s="16" t="s">
        <v>143</v>
      </c>
      <c r="C110" s="9" t="s">
        <v>50</v>
      </c>
      <c r="D110" s="37" t="e">
        <f t="shared" si="15"/>
        <v>#REF!</v>
      </c>
      <c r="E110" s="37" t="e">
        <f>#REF!+#REF!-Свод!G110</f>
        <v>#REF!</v>
      </c>
      <c r="F110" s="37" t="e">
        <f>#REF!</f>
        <v>#REF!</v>
      </c>
      <c r="G110" s="37" t="e">
        <f>SUMIF(#REF!,"На содержании иных лиц",#REF!)</f>
        <v>#REF!</v>
      </c>
      <c r="H110" s="99"/>
      <c r="I110" s="99"/>
      <c r="J110" s="99"/>
      <c r="K110" s="99"/>
      <c r="L110" s="99"/>
      <c r="M110" s="99"/>
    </row>
    <row r="111" spans="1:13" x14ac:dyDescent="0.25">
      <c r="A111" s="103" t="s">
        <v>144</v>
      </c>
      <c r="B111" s="85" t="s">
        <v>145</v>
      </c>
      <c r="C111" s="9" t="s">
        <v>50</v>
      </c>
      <c r="D111" s="45" t="e">
        <f t="shared" si="15"/>
        <v>#REF!</v>
      </c>
      <c r="E111" s="45" t="e">
        <f>#REF!+#REF!+#REF!+#REF!-Свод!G111</f>
        <v>#REF!</v>
      </c>
      <c r="F111" s="45" t="e">
        <f>#REF!+#REF!</f>
        <v>#REF!</v>
      </c>
      <c r="G111" s="45" t="e">
        <f>SUMIF(#REF!,"На содержании иных лиц",#REF!)+SUMIF(#REF!,"На содержании иных лиц",#REF!)</f>
        <v>#REF!</v>
      </c>
      <c r="H111" s="99"/>
      <c r="I111" s="99"/>
      <c r="J111" s="99"/>
      <c r="K111" s="99"/>
      <c r="L111" s="99"/>
      <c r="M111" s="99"/>
    </row>
    <row r="112" spans="1:13" x14ac:dyDescent="0.25">
      <c r="A112" s="104"/>
      <c r="B112" s="85"/>
      <c r="C112" s="9" t="s">
        <v>51</v>
      </c>
      <c r="D112" s="46" t="e">
        <f>D113+D114</f>
        <v>#REF!</v>
      </c>
      <c r="E112" s="46" t="e">
        <f t="shared" ref="E112:G112" si="16">E113+E114</f>
        <v>#REF!</v>
      </c>
      <c r="F112" s="46" t="e">
        <f t="shared" si="16"/>
        <v>#REF!</v>
      </c>
      <c r="G112" s="46" t="e">
        <f t="shared" si="16"/>
        <v>#REF!</v>
      </c>
      <c r="H112" s="99"/>
      <c r="I112" s="99"/>
      <c r="J112" s="99"/>
      <c r="K112" s="99"/>
      <c r="L112" s="99"/>
      <c r="M112" s="99"/>
    </row>
    <row r="113" spans="1:15" x14ac:dyDescent="0.25">
      <c r="A113" s="9" t="s">
        <v>146</v>
      </c>
      <c r="B113" s="18" t="s">
        <v>147</v>
      </c>
      <c r="C113" s="9" t="s">
        <v>51</v>
      </c>
      <c r="D113" s="39" t="e">
        <f t="shared" ref="D113:D138" si="17">SUM(E113:G113)</f>
        <v>#REF!</v>
      </c>
      <c r="E113" s="39" t="e">
        <f>#REF!+#REF!-Свод!G113</f>
        <v>#REF!</v>
      </c>
      <c r="F113" s="39" t="e">
        <f>#REF!</f>
        <v>#REF!</v>
      </c>
      <c r="G113" s="39" t="e">
        <f>SUMIF(#REF!,"На содержании иных лиц",#REF!)</f>
        <v>#REF!</v>
      </c>
      <c r="H113" s="99"/>
      <c r="I113" s="99"/>
      <c r="J113" s="99"/>
      <c r="K113" s="99"/>
      <c r="L113" s="99"/>
      <c r="M113" s="99"/>
    </row>
    <row r="114" spans="1:15" x14ac:dyDescent="0.25">
      <c r="A114" s="9" t="s">
        <v>148</v>
      </c>
      <c r="B114" s="18" t="s">
        <v>149</v>
      </c>
      <c r="C114" s="9" t="s">
        <v>51</v>
      </c>
      <c r="D114" s="39" t="e">
        <f t="shared" si="17"/>
        <v>#REF!</v>
      </c>
      <c r="E114" s="39" t="e">
        <f>#REF!+#REF!-Свод!G114</f>
        <v>#REF!</v>
      </c>
      <c r="F114" s="39" t="e">
        <f>#REF!</f>
        <v>#REF!</v>
      </c>
      <c r="G114" s="39" t="e">
        <f>SUMIF(#REF!,"На содержании иных лиц",#REF!)</f>
        <v>#REF!</v>
      </c>
      <c r="H114" s="99"/>
      <c r="I114" s="99"/>
      <c r="J114" s="99"/>
      <c r="K114" s="99"/>
      <c r="L114" s="99"/>
      <c r="M114" s="99"/>
    </row>
    <row r="115" spans="1:15" x14ac:dyDescent="0.25">
      <c r="A115" s="7" t="s">
        <v>150</v>
      </c>
      <c r="B115" s="14" t="s">
        <v>151</v>
      </c>
      <c r="C115" s="7" t="s">
        <v>50</v>
      </c>
      <c r="D115" s="45" t="e">
        <f t="shared" si="17"/>
        <v>#REF!</v>
      </c>
      <c r="E115" s="45" t="e">
        <f>#REF!-Свод!G115</f>
        <v>#REF!</v>
      </c>
      <c r="F115" s="45">
        <v>0</v>
      </c>
      <c r="G115" s="45" t="e">
        <f>SUMIF(#REF!,"На содержании иных лиц",#REF!)</f>
        <v>#REF!</v>
      </c>
      <c r="H115" s="99"/>
      <c r="I115" s="99"/>
      <c r="J115" s="99"/>
      <c r="K115" s="99"/>
      <c r="L115" s="99"/>
      <c r="M115" s="99"/>
    </row>
    <row r="116" spans="1:15" x14ac:dyDescent="0.25">
      <c r="A116" s="7" t="s">
        <v>152</v>
      </c>
      <c r="B116" s="8" t="s">
        <v>153</v>
      </c>
      <c r="C116" s="7" t="s">
        <v>154</v>
      </c>
      <c r="D116" s="46" t="e">
        <f t="shared" si="17"/>
        <v>#REF!</v>
      </c>
      <c r="E116" s="46" t="e">
        <f>#REF!+#REF!-Свод!G116</f>
        <v>#REF!</v>
      </c>
      <c r="F116" s="46" t="e">
        <f>#REF!</f>
        <v>#REF!</v>
      </c>
      <c r="G116" s="46" t="e">
        <f>SUMIF(#REF!,"На содержании иных лиц",#REF!)</f>
        <v>#REF!</v>
      </c>
      <c r="H116" s="99"/>
      <c r="I116" s="99"/>
      <c r="J116" s="99"/>
      <c r="K116" s="99"/>
      <c r="L116" s="99"/>
      <c r="M116" s="99"/>
    </row>
    <row r="117" spans="1:15" x14ac:dyDescent="0.25">
      <c r="A117" s="7" t="s">
        <v>155</v>
      </c>
      <c r="B117" s="8" t="s">
        <v>156</v>
      </c>
      <c r="C117" s="7" t="s">
        <v>154</v>
      </c>
      <c r="D117" s="46" t="e">
        <f t="shared" si="17"/>
        <v>#REF!</v>
      </c>
      <c r="E117" s="43" t="e">
        <f>SUM(E118:E120)</f>
        <v>#REF!</v>
      </c>
      <c r="F117" s="43" t="e">
        <f t="shared" ref="F117:G117" si="18">SUM(F118:F120)</f>
        <v>#REF!</v>
      </c>
      <c r="G117" s="43" t="e">
        <f t="shared" si="18"/>
        <v>#REF!</v>
      </c>
      <c r="H117" s="99"/>
      <c r="I117" s="99"/>
      <c r="J117" s="99"/>
      <c r="K117" s="99"/>
      <c r="L117" s="99"/>
      <c r="M117" s="99"/>
    </row>
    <row r="118" spans="1:15" ht="16.3" thickBot="1" x14ac:dyDescent="0.3">
      <c r="A118" s="9" t="s">
        <v>157</v>
      </c>
      <c r="B118" s="10" t="s">
        <v>158</v>
      </c>
      <c r="C118" s="9" t="s">
        <v>154</v>
      </c>
      <c r="D118" s="39" t="e">
        <f t="shared" si="17"/>
        <v>#REF!</v>
      </c>
      <c r="E118" s="39" t="e">
        <f>#REF!+#REF!-Свод!G118</f>
        <v>#REF!</v>
      </c>
      <c r="F118" s="43" t="e">
        <f>#REF!</f>
        <v>#REF!</v>
      </c>
      <c r="G118" s="39" t="e">
        <f>SUMIF(#REF!,"На содержании иных лиц",#REF!)</f>
        <v>#REF!</v>
      </c>
      <c r="H118" s="99"/>
      <c r="I118" s="99"/>
      <c r="J118" s="99"/>
      <c r="K118" s="99"/>
      <c r="L118" s="99"/>
      <c r="M118" s="99"/>
    </row>
    <row r="119" spans="1:15" x14ac:dyDescent="0.25">
      <c r="A119" s="9" t="s">
        <v>159</v>
      </c>
      <c r="B119" s="10" t="s">
        <v>160</v>
      </c>
      <c r="C119" s="9" t="s">
        <v>154</v>
      </c>
      <c r="D119" s="39" t="e">
        <f t="shared" si="17"/>
        <v>#REF!</v>
      </c>
      <c r="E119" s="39" t="e">
        <f>#REF!+#REF!-Свод!G119</f>
        <v>#REF!</v>
      </c>
      <c r="F119" s="39" t="e">
        <f>#REF!</f>
        <v>#REF!</v>
      </c>
      <c r="G119" s="39" t="e">
        <f>SUMIF(#REF!,"На содержании иных лиц",#REF!)</f>
        <v>#REF!</v>
      </c>
      <c r="H119" s="99"/>
      <c r="I119" s="99"/>
      <c r="J119" s="99"/>
      <c r="K119" s="99"/>
      <c r="L119" s="99"/>
      <c r="M119" s="99"/>
      <c r="O119" s="105" t="s">
        <v>161</v>
      </c>
    </row>
    <row r="120" spans="1:15" x14ac:dyDescent="0.25">
      <c r="A120" s="9" t="s">
        <v>162</v>
      </c>
      <c r="B120" s="10" t="s">
        <v>163</v>
      </c>
      <c r="C120" s="9" t="s">
        <v>164</v>
      </c>
      <c r="D120" s="39" t="e">
        <f t="shared" si="17"/>
        <v>#REF!</v>
      </c>
      <c r="E120" s="39" t="e">
        <f>#REF!+#REF!-Свод!G120</f>
        <v>#REF!</v>
      </c>
      <c r="F120" s="39" t="e">
        <f>#REF!</f>
        <v>#REF!</v>
      </c>
      <c r="G120" s="39" t="e">
        <f>SUMIF(#REF!,"На содержании иных лиц",#REF!)</f>
        <v>#REF!</v>
      </c>
      <c r="H120" s="99"/>
      <c r="I120" s="99"/>
      <c r="J120" s="99"/>
      <c r="K120" s="99"/>
      <c r="L120" s="99"/>
      <c r="M120" s="99"/>
      <c r="O120" s="106"/>
    </row>
    <row r="121" spans="1:15" x14ac:dyDescent="0.25">
      <c r="A121" s="7" t="s">
        <v>165</v>
      </c>
      <c r="B121" s="8" t="s">
        <v>166</v>
      </c>
      <c r="C121" s="7" t="s">
        <v>51</v>
      </c>
      <c r="D121" s="43" t="e">
        <f>SUM(D122,D123,D124,D125,D126,D127,D128,D129,D130,D131,D136,D135)</f>
        <v>#REF!</v>
      </c>
      <c r="E121" s="43" t="e">
        <f t="shared" ref="E121:G121" si="19">SUM(E122,E123,E124,E125,E126,E127,E128,E129,E130,E131,E136,E135)</f>
        <v>#REF!</v>
      </c>
      <c r="F121" s="43" t="e">
        <f t="shared" si="19"/>
        <v>#REF!</v>
      </c>
      <c r="G121" s="43" t="e">
        <f t="shared" si="19"/>
        <v>#REF!</v>
      </c>
      <c r="H121" s="99"/>
      <c r="I121" s="99"/>
      <c r="J121" s="99"/>
      <c r="K121" s="99"/>
      <c r="L121" s="99"/>
      <c r="M121" s="99"/>
      <c r="O121" s="106"/>
    </row>
    <row r="122" spans="1:15" x14ac:dyDescent="0.25">
      <c r="A122" s="9" t="s">
        <v>167</v>
      </c>
      <c r="B122" s="10" t="s">
        <v>12</v>
      </c>
      <c r="C122" s="9" t="s">
        <v>51</v>
      </c>
      <c r="D122" s="39" t="e">
        <f t="shared" si="17"/>
        <v>#REF!</v>
      </c>
      <c r="E122" s="39" t="e">
        <f>#REF!+#REF!+#REF!+#REF!+#REF!+#REF!+#REF!+#REF!+#REF!+#REF!+#REF!+#REF!+#REF!+#REF!+#REF!+#REF!+#REF!+#REF!+#REF!+#REF!+#REF!+#REF!+#REF!+#REF!+#REF!+#REF!+#REF!-Свод!G122</f>
        <v>#REF!</v>
      </c>
      <c r="F122" s="39" t="e">
        <f>#REF!+#REF!+#REF!+#REF!+#REF!+#REF!+#REF!+#REF!+#REF!+#REF!+#REF!+#REF!</f>
        <v>#REF!</v>
      </c>
      <c r="G122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2" s="99"/>
      <c r="I122" s="99"/>
      <c r="J122" s="99"/>
      <c r="K122" s="99"/>
      <c r="L122" s="99"/>
      <c r="M122" s="99"/>
      <c r="O122" s="77" t="e">
        <f>E121+F121+G121+E112+F112+G112-H15</f>
        <v>#REF!</v>
      </c>
    </row>
    <row r="123" spans="1:15" ht="16.3" thickBot="1" x14ac:dyDescent="0.3">
      <c r="A123" s="9" t="s">
        <v>168</v>
      </c>
      <c r="B123" s="10" t="s">
        <v>13</v>
      </c>
      <c r="C123" s="9" t="s">
        <v>51</v>
      </c>
      <c r="D123" s="39" t="e">
        <f t="shared" si="17"/>
        <v>#REF!</v>
      </c>
      <c r="E123" s="39" t="e">
        <f>#REF!+#REF!+#REF!+#REF!+#REF!+#REF!+#REF!+#REF!+#REF!+#REF!+#REF!+#REF!-Свод!G123</f>
        <v>#REF!</v>
      </c>
      <c r="F123" s="39" t="e">
        <f>#REF!+#REF!+#REF!+#REF!</f>
        <v>#REF!</v>
      </c>
      <c r="G123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3" s="99"/>
      <c r="I123" s="99"/>
      <c r="J123" s="99"/>
      <c r="K123" s="99"/>
      <c r="L123" s="99"/>
      <c r="M123" s="99"/>
      <c r="O123" s="78"/>
    </row>
    <row r="124" spans="1:15" x14ac:dyDescent="0.25">
      <c r="A124" s="9" t="s">
        <v>169</v>
      </c>
      <c r="B124" s="10" t="s">
        <v>14</v>
      </c>
      <c r="C124" s="9" t="s">
        <v>51</v>
      </c>
      <c r="D124" s="39" t="e">
        <f t="shared" si="17"/>
        <v>#REF!</v>
      </c>
      <c r="E124" s="39" t="e">
        <f>SUM(#REF!,#REF!,#REF!,#REF!,#REF!,#REF!,#REF!,#REF!,#REF!,#REF!,#REF!,#REF!,#REF!,#REF!,#REF!,#REF!,#REF!,#REF!)-G124</f>
        <v>#REF!</v>
      </c>
      <c r="F124" s="47" t="e">
        <f>#REF!+#REF!+#REF!+#REF!+SUM(#REF!,#REF!,#REF!,#REF!)</f>
        <v>#REF!</v>
      </c>
      <c r="G124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4" s="99"/>
      <c r="I124" s="99"/>
      <c r="J124" s="99"/>
      <c r="K124" s="99"/>
      <c r="L124" s="99"/>
      <c r="M124" s="99"/>
    </row>
    <row r="125" spans="1:15" x14ac:dyDescent="0.25">
      <c r="A125" s="9" t="s">
        <v>170</v>
      </c>
      <c r="B125" s="10" t="s">
        <v>15</v>
      </c>
      <c r="C125" s="9" t="s">
        <v>51</v>
      </c>
      <c r="D125" s="39" t="e">
        <f t="shared" si="17"/>
        <v>#REF!</v>
      </c>
      <c r="E125" s="39" t="e">
        <f>SUM(#REF!,#REF!,#REF!,#REF!,#REF!,#REF!,#REF!,#REF!,#REF!,#REF!,#REF!,#REF!,#REF!,#REF!,#REF!,#REF!,#REF!,#REF!,#REF!,#REF!,#REF!)-G125</f>
        <v>#REF!</v>
      </c>
      <c r="F125" s="39" t="e">
        <f>#REF!+#REF!+#REF!+#REF!+#REF!+#REF!+#REF!+#REF!+#REF!+#REF!+#REF!</f>
        <v>#REF!</v>
      </c>
      <c r="G125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5" s="99"/>
      <c r="I125" s="99"/>
      <c r="J125" s="99"/>
      <c r="K125" s="99"/>
      <c r="L125" s="99"/>
      <c r="M125" s="99"/>
    </row>
    <row r="126" spans="1:15" x14ac:dyDescent="0.25">
      <c r="A126" s="9" t="s">
        <v>171</v>
      </c>
      <c r="B126" s="10" t="s">
        <v>172</v>
      </c>
      <c r="C126" s="9" t="s">
        <v>51</v>
      </c>
      <c r="D126" s="39" t="e">
        <f t="shared" si="17"/>
        <v>#REF!</v>
      </c>
      <c r="E126" s="39" t="e">
        <f>SUM(#REF!,#REF!,#REF!,#REF!,#REF!)-G126</f>
        <v>#REF!</v>
      </c>
      <c r="F126" s="39" t="e">
        <f>#REF!</f>
        <v>#REF!</v>
      </c>
      <c r="G126" s="39" t="e">
        <f>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6" s="99"/>
      <c r="I126" s="99"/>
      <c r="J126" s="99"/>
      <c r="K126" s="99"/>
      <c r="L126" s="99"/>
      <c r="M126" s="99"/>
    </row>
    <row r="127" spans="1:15" x14ac:dyDescent="0.25">
      <c r="A127" s="9" t="s">
        <v>173</v>
      </c>
      <c r="B127" s="10" t="s">
        <v>174</v>
      </c>
      <c r="C127" s="9" t="s">
        <v>51</v>
      </c>
      <c r="D127" s="39" t="e">
        <f t="shared" si="17"/>
        <v>#REF!</v>
      </c>
      <c r="E127" s="39" t="e">
        <f>SUM(#REF!,#REF!,#REF!,#REF!,#REF!,#REF!,#REF!,#REF!,#REF!,#REF!,#REF!,#REF!,#REF!,#REF!,#REF!,#REF!,#REF!,#REF!,#REF!,#REF!,#REF!,#REF!,#REF!,#REF!,#REF!,#REF!,#REF!,#REF!,#REF!,#REF!,#REF!,#REF!,#REF!,#REF!,#REF!,#REF!)-G127</f>
        <v>#REF!</v>
      </c>
      <c r="F127" s="39" t="e">
        <f>#REF!+#REF!+#REF!+#REF!+#REF!+#REF!+#REF!+#REF!+#REF!+#REF!+SUM(#REF!,#REF!,#REF!,#REF!,#REF!,#REF!,#REF!,#REF!,#REF!,#REF!)</f>
        <v>#REF!</v>
      </c>
      <c r="G127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лиц")+SUMIF(#REF!,"На содержании иных лиц")+SUMIF(#REF!,"На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7" s="99"/>
      <c r="I127" s="99"/>
      <c r="J127" s="99"/>
      <c r="K127" s="99"/>
      <c r="L127" s="99"/>
      <c r="M127" s="99"/>
    </row>
    <row r="128" spans="1:15" x14ac:dyDescent="0.25">
      <c r="A128" s="9" t="s">
        <v>175</v>
      </c>
      <c r="B128" s="10" t="s">
        <v>18</v>
      </c>
      <c r="C128" s="9" t="s">
        <v>51</v>
      </c>
      <c r="D128" s="39" t="e">
        <f t="shared" si="17"/>
        <v>#REF!</v>
      </c>
      <c r="E128" s="39" t="e">
        <f>SUM(#REF!,#REF!,#REF!,#REF!,#REF!,#REF!,#REF!,#REF!,#REF!,#REF!,#REF!,#REF!,#REF!,#REF!,#REF!,#REF!,#REF!,#REF!,#REF!,#REF!,#REF!,#REF!,#REF!,#REF!,#REF!,#REF!,#REF!,#REF!,#REF!,#REF!,#REF!)-G128</f>
        <v>#REF!</v>
      </c>
      <c r="F128" s="39" t="e">
        <f>SUM(#REF!,#REF!,#REF!,#REF!,#REF!,#REF!,#REF!,#REF!,#REF!,#REF!,#REF!,#REF!,#REF!,#REF!,#REF!,#REF!,#REF!,#REF!)</f>
        <v>#REF!</v>
      </c>
      <c r="G128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8" s="100"/>
      <c r="I128" s="101"/>
      <c r="J128" s="101"/>
      <c r="K128" s="101"/>
      <c r="L128" s="101"/>
      <c r="M128" s="102"/>
    </row>
    <row r="129" spans="1:13" x14ac:dyDescent="0.25">
      <c r="A129" s="9" t="s">
        <v>176</v>
      </c>
      <c r="B129" s="10" t="s">
        <v>19</v>
      </c>
      <c r="C129" s="9" t="s">
        <v>51</v>
      </c>
      <c r="D129" s="39" t="e">
        <f t="shared" si="17"/>
        <v>#REF!</v>
      </c>
      <c r="E129" s="39" t="e">
        <f>SUM(#REF!,#REF!,#REF!,#REF!,#REF!,#REF!,#REF!,#REF!,#REF!,#REF!,#REF!,#REF!,#REF!,#REF!,#REF!,#REF!,#REF!)-G129</f>
        <v>#REF!</v>
      </c>
      <c r="F129" s="39" t="e">
        <f>SUM(#REF!,#REF!,#REF!,#REF!,#REF!,#REF!,#REF!)</f>
        <v>#REF!</v>
      </c>
      <c r="G129" s="39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29" s="100"/>
      <c r="I129" s="101"/>
      <c r="J129" s="101"/>
      <c r="K129" s="101"/>
      <c r="L129" s="101"/>
      <c r="M129" s="102"/>
    </row>
    <row r="130" spans="1:13" x14ac:dyDescent="0.25">
      <c r="A130" s="9" t="s">
        <v>177</v>
      </c>
      <c r="B130" s="10" t="s">
        <v>178</v>
      </c>
      <c r="C130" s="9" t="s">
        <v>51</v>
      </c>
      <c r="D130" s="39" t="e">
        <f t="shared" si="17"/>
        <v>#REF!</v>
      </c>
      <c r="E130" s="39" t="e">
        <f>SUM(#REF!,#REF!,#REF!,#REF!)-G130</f>
        <v>#REF!</v>
      </c>
      <c r="F130" s="39" t="e">
        <f>#REF!</f>
        <v>#REF!</v>
      </c>
      <c r="G130" s="39" t="e">
        <f>SUMIF(#REF!,"На содержании иных лиц",#REF!)+SUMIF(#REF!,"На содержании иных лиц",#REF!)+SUMIF(#REF!,"На содержании иных лиц",#REF!)</f>
        <v>#REF!</v>
      </c>
      <c r="H130" s="100"/>
      <c r="I130" s="101"/>
      <c r="J130" s="101"/>
      <c r="K130" s="101"/>
      <c r="L130" s="101"/>
      <c r="M130" s="102"/>
    </row>
    <row r="131" spans="1:13" x14ac:dyDescent="0.25">
      <c r="A131" s="19" t="s">
        <v>179</v>
      </c>
      <c r="B131" s="10" t="s">
        <v>180</v>
      </c>
      <c r="C131" s="9" t="s">
        <v>51</v>
      </c>
      <c r="D131" s="46" t="e">
        <f>SUM(D132:D134)</f>
        <v>#REF!</v>
      </c>
      <c r="E131" s="46" t="e">
        <f t="shared" ref="E131:G131" si="20">SUM(E132:E134)</f>
        <v>#REF!</v>
      </c>
      <c r="F131" s="46" t="e">
        <f t="shared" si="20"/>
        <v>#REF!</v>
      </c>
      <c r="G131" s="46" t="e">
        <f t="shared" si="20"/>
        <v>#REF!</v>
      </c>
      <c r="H131" s="100"/>
      <c r="I131" s="101"/>
      <c r="J131" s="101"/>
      <c r="K131" s="101"/>
      <c r="L131" s="101"/>
      <c r="M131" s="102"/>
    </row>
    <row r="132" spans="1:13" x14ac:dyDescent="0.25">
      <c r="A132" s="9" t="s">
        <v>181</v>
      </c>
      <c r="B132" s="12" t="s">
        <v>16</v>
      </c>
      <c r="C132" s="9" t="s">
        <v>51</v>
      </c>
      <c r="D132" s="48" t="e">
        <f t="shared" si="17"/>
        <v>#REF!</v>
      </c>
      <c r="E132" s="39" t="e">
        <f>SUM(#REF!,#REF!)-Свод!G132</f>
        <v>#REF!</v>
      </c>
      <c r="F132" s="39" t="e">
        <f>#REF!</f>
        <v>#REF!</v>
      </c>
      <c r="G132" s="39" t="e">
        <f>SUMIF(#REF!,"На содержании иных лиц",#REF!)</f>
        <v>#REF!</v>
      </c>
      <c r="H132" s="100"/>
      <c r="I132" s="101"/>
      <c r="J132" s="101"/>
      <c r="K132" s="101"/>
      <c r="L132" s="101"/>
      <c r="M132" s="102"/>
    </row>
    <row r="133" spans="1:13" x14ac:dyDescent="0.25">
      <c r="A133" s="9" t="s">
        <v>182</v>
      </c>
      <c r="B133" s="12" t="s">
        <v>23</v>
      </c>
      <c r="C133" s="9" t="s">
        <v>51</v>
      </c>
      <c r="D133" s="39" t="e">
        <f t="shared" si="17"/>
        <v>#REF!</v>
      </c>
      <c r="E133" s="39" t="e">
        <f>SUM(#REF!,#REF!)-Свод!G133</f>
        <v>#REF!</v>
      </c>
      <c r="F133" s="39" t="e">
        <f>#REF!</f>
        <v>#REF!</v>
      </c>
      <c r="G133" s="39" t="e">
        <f>SUMIF(#REF!,"На содержании иных лиц",#REF!)</f>
        <v>#REF!</v>
      </c>
      <c r="H133" s="100"/>
      <c r="I133" s="101"/>
      <c r="J133" s="101"/>
      <c r="K133" s="101"/>
      <c r="L133" s="101"/>
      <c r="M133" s="102"/>
    </row>
    <row r="134" spans="1:13" x14ac:dyDescent="0.25">
      <c r="A134" s="9" t="s">
        <v>183</v>
      </c>
      <c r="B134" s="12" t="s">
        <v>17</v>
      </c>
      <c r="C134" s="9" t="s">
        <v>51</v>
      </c>
      <c r="D134" s="39" t="e">
        <f t="shared" si="17"/>
        <v>#REF!</v>
      </c>
      <c r="E134" s="39" t="e">
        <f>SUM(#REF!,#REF!)-Свод!G134</f>
        <v>#REF!</v>
      </c>
      <c r="F134" s="39" t="e">
        <f>#REF!</f>
        <v>#REF!</v>
      </c>
      <c r="G134" s="39" t="e">
        <f>SUMIF(#REF!,"На содержании иных лиц",#REF!)</f>
        <v>#REF!</v>
      </c>
      <c r="H134" s="100"/>
      <c r="I134" s="101"/>
      <c r="J134" s="101"/>
      <c r="K134" s="101"/>
      <c r="L134" s="101"/>
      <c r="M134" s="102"/>
    </row>
    <row r="135" spans="1:13" x14ac:dyDescent="0.25">
      <c r="A135" s="19" t="s">
        <v>184</v>
      </c>
      <c r="B135" s="10" t="s">
        <v>191</v>
      </c>
      <c r="C135" s="9" t="s">
        <v>51</v>
      </c>
      <c r="D135" s="39" t="e">
        <f t="shared" si="17"/>
        <v>#REF!</v>
      </c>
      <c r="E135" s="39" t="e">
        <f>#REF!-Свод!G135</f>
        <v>#REF!</v>
      </c>
      <c r="F135" s="39">
        <v>0</v>
      </c>
      <c r="G135" s="39" t="e">
        <f>SUMIF(#REF!,"На содержании иных лиц",#REF!)</f>
        <v>#REF!</v>
      </c>
      <c r="H135" s="100"/>
      <c r="I135" s="101"/>
      <c r="J135" s="101"/>
      <c r="K135" s="101"/>
      <c r="L135" s="101"/>
      <c r="M135" s="102"/>
    </row>
    <row r="136" spans="1:13" x14ac:dyDescent="0.25">
      <c r="A136" s="19" t="s">
        <v>200</v>
      </c>
      <c r="B136" s="10" t="s">
        <v>216</v>
      </c>
      <c r="C136" s="9" t="s">
        <v>51</v>
      </c>
      <c r="D136" s="46" t="e">
        <f t="shared" si="17"/>
        <v>#REF!</v>
      </c>
      <c r="E136" s="46" t="e">
        <f>SUM(#REF!,#REF!,#REF!,#REF!,#REF!,#REF!,#REF!,#REF!,#REF!,#REF!,#REF!,#REF!,#REF!,#REF!,#REF!,#REF!,#REF!,#REF!,#REF!,#REF!,#REF!,#REF!,#REF!)</f>
        <v>#REF!</v>
      </c>
      <c r="F136" s="46" t="e">
        <f>#REF!+#REF!+SUM(#REF!,#REF!,#REF!,#REF!,#REF!,#REF!,#REF!)</f>
        <v>#REF!</v>
      </c>
      <c r="G136" s="46" t="e">
        <f>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лиц")+SUMIF(#REF!,"На содержании иных лиц")+SUMIF(#REF!,"На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лиц",#REF!)+SUMIF(#REF!,"На содержании иных лиц",#REF!)</f>
        <v>#REF!</v>
      </c>
      <c r="H136" s="100"/>
      <c r="I136" s="101"/>
      <c r="J136" s="101"/>
      <c r="K136" s="101"/>
      <c r="L136" s="101"/>
      <c r="M136" s="102"/>
    </row>
    <row r="137" spans="1:13" x14ac:dyDescent="0.25">
      <c r="A137" s="19" t="s">
        <v>215</v>
      </c>
      <c r="B137" s="10" t="s">
        <v>24</v>
      </c>
      <c r="C137" s="9" t="s">
        <v>51</v>
      </c>
      <c r="D137" s="39" t="e">
        <f t="shared" si="17"/>
        <v>#REF!</v>
      </c>
      <c r="E137" s="39" t="e">
        <f>SUM(#REF!,#REF!,#REF!,#REF!)-Свод!G137</f>
        <v>#REF!</v>
      </c>
      <c r="F137" s="39" t="e">
        <f>#REF!+#REF!</f>
        <v>#REF!</v>
      </c>
      <c r="G137" s="39" t="e">
        <f>SUMIF(#REF!,"На содержании иных лиц")+SUMIF(#REF!,"На содержании иных лиц")+SUMIF(#REF!,"На содержании иных лиц",#REF!)+SUMIF(#REF!,"На содержании иных лиц",#REF!)</f>
        <v>#REF!</v>
      </c>
      <c r="H137" s="100"/>
      <c r="I137" s="101"/>
      <c r="J137" s="101"/>
      <c r="K137" s="101"/>
      <c r="L137" s="101"/>
      <c r="M137" s="102"/>
    </row>
    <row r="138" spans="1:13" x14ac:dyDescent="0.25">
      <c r="A138" s="19" t="s">
        <v>217</v>
      </c>
      <c r="B138" s="10" t="s">
        <v>218</v>
      </c>
      <c r="C138" s="9" t="s">
        <v>51</v>
      </c>
      <c r="D138" s="39" t="e">
        <f t="shared" si="17"/>
        <v>#REF!</v>
      </c>
      <c r="E138" s="39" t="e">
        <f>E136-E137</f>
        <v>#REF!</v>
      </c>
      <c r="F138" s="39" t="e">
        <f t="shared" ref="F138:G138" si="21">F136-F137</f>
        <v>#REF!</v>
      </c>
      <c r="G138" s="39" t="e">
        <f t="shared" si="21"/>
        <v>#REF!</v>
      </c>
      <c r="H138" s="100"/>
      <c r="I138" s="101"/>
      <c r="J138" s="101"/>
      <c r="K138" s="101"/>
      <c r="L138" s="101"/>
      <c r="M138" s="102"/>
    </row>
    <row r="140" spans="1:13" x14ac:dyDescent="0.25">
      <c r="D140" s="49"/>
    </row>
    <row r="143" spans="1:13" x14ac:dyDescent="0.25">
      <c r="E143" s="49"/>
    </row>
    <row r="145" spans="6:6" x14ac:dyDescent="0.25">
      <c r="F145" s="49"/>
    </row>
  </sheetData>
  <sheetProtection password="EBC1" sheet="1" objects="1" scenarios="1"/>
  <mergeCells count="143">
    <mergeCell ref="H137:M137"/>
    <mergeCell ref="H138:M138"/>
    <mergeCell ref="H130:M130"/>
    <mergeCell ref="H131:M131"/>
    <mergeCell ref="H132:M132"/>
    <mergeCell ref="H134:M134"/>
    <mergeCell ref="H136:M136"/>
    <mergeCell ref="H124:M124"/>
    <mergeCell ref="H125:M125"/>
    <mergeCell ref="H126:M126"/>
    <mergeCell ref="H127:M127"/>
    <mergeCell ref="H128:M128"/>
    <mergeCell ref="H129:M129"/>
    <mergeCell ref="H133:M133"/>
    <mergeCell ref="H135:M135"/>
    <mergeCell ref="H119:M119"/>
    <mergeCell ref="O119:O121"/>
    <mergeCell ref="H120:M120"/>
    <mergeCell ref="H121:M121"/>
    <mergeCell ref="H122:M122"/>
    <mergeCell ref="O122:O123"/>
    <mergeCell ref="H123:M123"/>
    <mergeCell ref="H113:M113"/>
    <mergeCell ref="H114:M114"/>
    <mergeCell ref="H115:M115"/>
    <mergeCell ref="H116:M116"/>
    <mergeCell ref="H117:M117"/>
    <mergeCell ref="H118:M118"/>
    <mergeCell ref="H108:M108"/>
    <mergeCell ref="H109:M109"/>
    <mergeCell ref="H110:M110"/>
    <mergeCell ref="A111:A112"/>
    <mergeCell ref="B111:B112"/>
    <mergeCell ref="H111:M111"/>
    <mergeCell ref="H112:M112"/>
    <mergeCell ref="H102:M102"/>
    <mergeCell ref="H103:M103"/>
    <mergeCell ref="H104:M104"/>
    <mergeCell ref="H105:M105"/>
    <mergeCell ref="H106:M106"/>
    <mergeCell ref="H107:M107"/>
    <mergeCell ref="H96:M96"/>
    <mergeCell ref="H97:M97"/>
    <mergeCell ref="H98:M98"/>
    <mergeCell ref="H99:M99"/>
    <mergeCell ref="H100:M100"/>
    <mergeCell ref="H101:M101"/>
    <mergeCell ref="H89:M89"/>
    <mergeCell ref="H90:M90"/>
    <mergeCell ref="H91:M91"/>
    <mergeCell ref="H92:M92"/>
    <mergeCell ref="H94:M94"/>
    <mergeCell ref="H95:M95"/>
    <mergeCell ref="H93:M93"/>
    <mergeCell ref="H83:M83"/>
    <mergeCell ref="H84:M84"/>
    <mergeCell ref="H85:M85"/>
    <mergeCell ref="H86:M86"/>
    <mergeCell ref="H87:M87"/>
    <mergeCell ref="H88:M88"/>
    <mergeCell ref="D78:D80"/>
    <mergeCell ref="E78:G78"/>
    <mergeCell ref="E79:E80"/>
    <mergeCell ref="F79:G79"/>
    <mergeCell ref="H81:M81"/>
    <mergeCell ref="H82:M82"/>
    <mergeCell ref="D58:F58"/>
    <mergeCell ref="D59:F59"/>
    <mergeCell ref="D65:F65"/>
    <mergeCell ref="K68:M72"/>
    <mergeCell ref="A74:M74"/>
    <mergeCell ref="A76:A80"/>
    <mergeCell ref="B76:B80"/>
    <mergeCell ref="C76:G77"/>
    <mergeCell ref="H76:M80"/>
    <mergeCell ref="C78:C80"/>
    <mergeCell ref="B61:F61"/>
    <mergeCell ref="D63:F63"/>
    <mergeCell ref="B62:F62"/>
    <mergeCell ref="D64:F64"/>
    <mergeCell ref="B60:F60"/>
    <mergeCell ref="D51:F51"/>
    <mergeCell ref="D52:F52"/>
    <mergeCell ref="D54:F54"/>
    <mergeCell ref="D55:F55"/>
    <mergeCell ref="D56:F56"/>
    <mergeCell ref="D57:F57"/>
    <mergeCell ref="D43:F43"/>
    <mergeCell ref="O43:O44"/>
    <mergeCell ref="B44:F44"/>
    <mergeCell ref="O45:O50"/>
    <mergeCell ref="D50:F50"/>
    <mergeCell ref="D53:F53"/>
    <mergeCell ref="B45:F45"/>
    <mergeCell ref="D46:F46"/>
    <mergeCell ref="D47:F47"/>
    <mergeCell ref="D48:F48"/>
    <mergeCell ref="D49:F49"/>
    <mergeCell ref="K19:L19"/>
    <mergeCell ref="A39:A42"/>
    <mergeCell ref="B39:B42"/>
    <mergeCell ref="C39:C42"/>
    <mergeCell ref="D39:F42"/>
    <mergeCell ref="B22:F22"/>
    <mergeCell ref="O22:O23"/>
    <mergeCell ref="O24:O25"/>
    <mergeCell ref="D32:F32"/>
    <mergeCell ref="D33:F33"/>
    <mergeCell ref="D34:F34"/>
    <mergeCell ref="G39:G42"/>
    <mergeCell ref="H39:L39"/>
    <mergeCell ref="M39:M42"/>
    <mergeCell ref="H40:H42"/>
    <mergeCell ref="I40:L40"/>
    <mergeCell ref="I41:J41"/>
    <mergeCell ref="K41:L41"/>
    <mergeCell ref="B36:F36"/>
    <mergeCell ref="B37:F37"/>
    <mergeCell ref="H25:L25"/>
    <mergeCell ref="B14:F14"/>
    <mergeCell ref="B15:F15"/>
    <mergeCell ref="A17:A20"/>
    <mergeCell ref="B17:B18"/>
    <mergeCell ref="C17:F18"/>
    <mergeCell ref="G17:G20"/>
    <mergeCell ref="K4:M7"/>
    <mergeCell ref="A8:M8"/>
    <mergeCell ref="A10:A13"/>
    <mergeCell ref="B10:F13"/>
    <mergeCell ref="G10:G13"/>
    <mergeCell ref="H10:H13"/>
    <mergeCell ref="I10:L11"/>
    <mergeCell ref="M10:M13"/>
    <mergeCell ref="I12:J12"/>
    <mergeCell ref="K12:L12"/>
    <mergeCell ref="H17:L18"/>
    <mergeCell ref="M17:M20"/>
    <mergeCell ref="B19:B20"/>
    <mergeCell ref="C19:C20"/>
    <mergeCell ref="D19:D20"/>
    <mergeCell ref="E19:F19"/>
    <mergeCell ref="H19:H20"/>
    <mergeCell ref="I19:J19"/>
  </mergeCells>
  <conditionalFormatting sqref="O24">
    <cfRule type="expression" dxfId="5" priority="3">
      <formula>$O$24&lt;&gt;0</formula>
    </cfRule>
    <cfRule type="expression" dxfId="4" priority="4">
      <formula>$O$24=0</formula>
    </cfRule>
  </conditionalFormatting>
  <conditionalFormatting sqref="O45:O49">
    <cfRule type="expression" dxfId="3" priority="5">
      <formula>$O$45&lt;&gt;0</formula>
    </cfRule>
    <cfRule type="expression" dxfId="2" priority="6">
      <formula>$O$45=0</formula>
    </cfRule>
  </conditionalFormatting>
  <conditionalFormatting sqref="O122">
    <cfRule type="expression" dxfId="1" priority="1">
      <formula>$O$122&lt;&gt;0</formula>
    </cfRule>
    <cfRule type="expression" dxfId="0" priority="2">
      <formula>$O$122=0</formula>
    </cfRule>
  </conditionalFormatting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3" manualBreakCount="3">
    <brk id="35" max="12" man="1"/>
    <brk id="65" max="12" man="1"/>
    <brk id="11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Свод</vt:lpstr>
      <vt:lpstr>Свод!_Hlk38842750</vt:lpstr>
      <vt:lpstr>Свод!_Hlk38847491</vt:lpstr>
      <vt:lpstr>Свод!Область_печати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Дмитрий Алексеевич</dc:creator>
  <cp:lastModifiedBy>user</cp:lastModifiedBy>
  <cp:lastPrinted>2024-11-19T07:55:43Z</cp:lastPrinted>
  <dcterms:created xsi:type="dcterms:W3CDTF">2016-05-04T06:34:59Z</dcterms:created>
  <dcterms:modified xsi:type="dcterms:W3CDTF">2024-11-19T07:56:29Z</dcterms:modified>
</cp:coreProperties>
</file>