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3\исполнение\9 месяцев 2023\"/>
    </mc:Choice>
  </mc:AlternateContent>
  <xr:revisionPtr revIDLastSave="0" documentId="13_ncr:1_{476E4BCF-0C8F-4A7E-8385-5A297F13F07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2023-2025" sheetId="4" r:id="rId1"/>
    <sheet name="Лист1" sheetId="1" state="hidden" r:id="rId2"/>
  </sheets>
  <definedNames>
    <definedName name="_xlnm._FilterDatabase" localSheetId="0" hidden="1">'2023-2025'!$B$6:$L$847</definedName>
    <definedName name="clsAnalityc1">Лист1!$U$24</definedName>
    <definedName name="clsAnalityc2">Лист1!$V$24</definedName>
    <definedName name="clsAnalityc3">Лист1!$W$24</definedName>
    <definedName name="ColTotalAnalityc1">Лист1!$K$24</definedName>
    <definedName name="ColTotalAnalityc2">Лист1!$L$24</definedName>
    <definedName name="ColTotalAnalityc3">Лист1!$M$24</definedName>
    <definedName name="ColTotalCSR1">Лист1!$E$24</definedName>
    <definedName name="ColTotalCSR2">Лист1!$F$24</definedName>
    <definedName name="ColTotalCSR3">Лист1!$G$24</definedName>
    <definedName name="ColTotalCSR4">Лист1!$H$24</definedName>
    <definedName name="ColTotalFKR1">Лист1!$C$24</definedName>
    <definedName name="ColTotalFKR2">Лист1!$D$24</definedName>
    <definedName name="ColTotalGRBS">Лист1!$B$24</definedName>
    <definedName name="ColTotalSubEKR">Лист1!$J$24</definedName>
    <definedName name="CSR">Лист1!$R$24</definedName>
    <definedName name="FKR">Лист1!$Q$24</definedName>
    <definedName name="Footer">Лист1!$B$26:$AA$29</definedName>
    <definedName name="GRBS">Лист1!$P$24</definedName>
    <definedName name="Header">Лист1!$B$1:$AA$8</definedName>
    <definedName name="Row">Лист1!$B$24:$AA$24</definedName>
    <definedName name="SubEKR">Лист1!$T$24</definedName>
    <definedName name="Total">Лист1!$B$25:$AA$25</definedName>
    <definedName name="TotalAnalityc1">Лист1!$B$21:$AA$21</definedName>
    <definedName name="TotalAnalityc2">Лист1!$B$22:$AA$22</definedName>
    <definedName name="TotalAnalityc3">Лист1!$B$23:$AA$23</definedName>
    <definedName name="TotalCSRXX00000000">Лист1!$B$13:$AA$13</definedName>
    <definedName name="TotalCSRXXX0000000">Лист1!$B$14:$AA$14</definedName>
    <definedName name="TotalCSRXXXXX00000">Лист1!$B$15:$AA$15</definedName>
    <definedName name="TotalCSRXXXXXXXXXX">Лист1!$B$16:$AA$16</definedName>
    <definedName name="TotalFKRXX00">Лист1!$B$11:$AA$11</definedName>
    <definedName name="TotalFKRXXXX">Лист1!$B$12:$AA$12</definedName>
    <definedName name="TotalGRBS">Лист1!$B$10:$AA$10</definedName>
    <definedName name="TotalSubEKR">Лист1!$B$20:$AA$20</definedName>
    <definedName name="TotalVR">Лист1!$B$19:$AA$19</definedName>
    <definedName name="TotalVR1">Лист1!$B$17:$AA$17</definedName>
    <definedName name="TotalVR2">Лист1!$B$18:$AA$18</definedName>
    <definedName name="VR">Лист1!$S$24</definedName>
    <definedName name="Year1">Лист1!$X$24</definedName>
    <definedName name="Year2">Лист1!$Y$24</definedName>
    <definedName name="Year3">Лист1!$AA$24</definedName>
    <definedName name="_xlnm.Print_Area" localSheetId="0">'2023-2025'!$A$1:$L$847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842" i="4" l="1"/>
  <c r="G842" i="4" s="1"/>
  <c r="G846" i="4"/>
  <c r="G839" i="4"/>
  <c r="G836" i="4"/>
  <c r="G832" i="4"/>
  <c r="G830" i="4"/>
  <c r="G828" i="4"/>
  <c r="G825" i="4"/>
  <c r="G823" i="4"/>
  <c r="G820" i="4"/>
  <c r="G817" i="4"/>
  <c r="G812" i="4"/>
  <c r="G807" i="4"/>
  <c r="G806" i="4"/>
  <c r="G802" i="4"/>
  <c r="G801" i="4"/>
  <c r="G797" i="4"/>
  <c r="G796" i="4"/>
  <c r="G793" i="4"/>
  <c r="G792" i="4"/>
  <c r="G789" i="4"/>
  <c r="G787" i="4"/>
  <c r="G784" i="4"/>
  <c r="G783" i="4"/>
  <c r="G780" i="4"/>
  <c r="G777" i="4"/>
  <c r="G774" i="4"/>
  <c r="G772" i="4"/>
  <c r="G771" i="4"/>
  <c r="G766" i="4"/>
  <c r="G765" i="4"/>
  <c r="G761" i="4"/>
  <c r="G758" i="4"/>
  <c r="G757" i="4"/>
  <c r="G754" i="4"/>
  <c r="G748" i="4"/>
  <c r="G744" i="4"/>
  <c r="G742" i="4"/>
  <c r="G738" i="4"/>
  <c r="G733" i="4"/>
  <c r="G727" i="4"/>
  <c r="G725" i="4"/>
  <c r="G720" i="4"/>
  <c r="G715" i="4"/>
  <c r="G712" i="4"/>
  <c r="G693" i="4"/>
  <c r="G692" i="4"/>
  <c r="G686" i="4"/>
  <c r="G685" i="4"/>
  <c r="G682" i="4"/>
  <c r="G679" i="4"/>
  <c r="G676" i="4"/>
  <c r="G673" i="4"/>
  <c r="G670" i="4"/>
  <c r="G667" i="4"/>
  <c r="G664" i="4"/>
  <c r="G663" i="4"/>
  <c r="G657" i="4"/>
  <c r="G653" i="4"/>
  <c r="G648" i="4"/>
  <c r="G643" i="4"/>
  <c r="G639" i="4"/>
  <c r="G636" i="4"/>
  <c r="G633" i="4"/>
  <c r="G630" i="4"/>
  <c r="G620" i="4"/>
  <c r="G618" i="4"/>
  <c r="G616" i="4"/>
  <c r="G613" i="4"/>
  <c r="G610" i="4"/>
  <c r="G608" i="4"/>
  <c r="G605" i="4"/>
  <c r="G602" i="4"/>
  <c r="G599" i="4"/>
  <c r="G596" i="4"/>
  <c r="G594" i="4"/>
  <c r="G591" i="4"/>
  <c r="G587" i="4"/>
  <c r="G584" i="4"/>
  <c r="G579" i="4"/>
  <c r="G574" i="4"/>
  <c r="G572" i="4"/>
  <c r="G570" i="4"/>
  <c r="G566" i="4"/>
  <c r="G564" i="4"/>
  <c r="G560" i="4"/>
  <c r="G551" i="4"/>
  <c r="G545" i="4"/>
  <c r="G543" i="4"/>
  <c r="G538" i="4"/>
  <c r="G533" i="4"/>
  <c r="G529" i="4"/>
  <c r="G523" i="4"/>
  <c r="G520" i="4"/>
  <c r="G516" i="4"/>
  <c r="G512" i="4"/>
  <c r="G510" i="4"/>
  <c r="G507" i="4"/>
  <c r="G506" i="4"/>
  <c r="G501" i="4"/>
  <c r="G496" i="4"/>
  <c r="G490" i="4"/>
  <c r="G489" i="4"/>
  <c r="G485" i="4"/>
  <c r="G483" i="4"/>
  <c r="G478" i="4"/>
  <c r="G477" i="4"/>
  <c r="G476" i="4"/>
  <c r="G471" i="4"/>
  <c r="G469" i="4"/>
  <c r="G463" i="4"/>
  <c r="G461" i="4"/>
  <c r="G456" i="4"/>
  <c r="G451" i="4"/>
  <c r="G446" i="4"/>
  <c r="G442" i="4"/>
  <c r="G437" i="4"/>
  <c r="G433" i="4"/>
  <c r="G429" i="4"/>
  <c r="G424" i="4"/>
  <c r="G422" i="4"/>
  <c r="G420" i="4"/>
  <c r="G417" i="4"/>
  <c r="G413" i="4"/>
  <c r="G409" i="4"/>
  <c r="G403" i="4"/>
  <c r="G399" i="4"/>
  <c r="G396" i="4"/>
  <c r="G393" i="4"/>
  <c r="G387" i="4"/>
  <c r="G384" i="4"/>
  <c r="G381" i="4"/>
  <c r="G377" i="4"/>
  <c r="G372" i="4"/>
  <c r="G368" i="4"/>
  <c r="G363" i="4"/>
  <c r="G359" i="4"/>
  <c r="G356" i="4"/>
  <c r="G353" i="4"/>
  <c r="G352" i="4"/>
  <c r="G346" i="4"/>
  <c r="G344" i="4"/>
  <c r="G339" i="4"/>
  <c r="G338" i="4"/>
  <c r="G333" i="4"/>
  <c r="G327" i="4"/>
  <c r="G322" i="4"/>
  <c r="G318" i="4"/>
  <c r="G313" i="4"/>
  <c r="G310" i="4"/>
  <c r="G309" i="4"/>
  <c r="G306" i="4"/>
  <c r="G300" i="4"/>
  <c r="G295" i="4"/>
  <c r="G293" i="4"/>
  <c r="G288" i="4"/>
  <c r="G285" i="4"/>
  <c r="G283" i="4"/>
  <c r="G281" i="4"/>
  <c r="G279" i="4"/>
  <c r="G274" i="4"/>
  <c r="G270" i="4"/>
  <c r="G268" i="4"/>
  <c r="G262" i="4"/>
  <c r="G259" i="4"/>
  <c r="G257" i="4"/>
  <c r="G252" i="4"/>
  <c r="G251" i="4"/>
  <c r="G250" i="4"/>
  <c r="G246" i="4"/>
  <c r="G244" i="4"/>
  <c r="G243" i="4"/>
  <c r="G242" i="4"/>
  <c r="G238" i="4"/>
  <c r="G237" i="4"/>
  <c r="G233" i="4"/>
  <c r="G232" i="4"/>
  <c r="G229" i="4"/>
  <c r="G228" i="4"/>
  <c r="G225" i="4"/>
  <c r="G223" i="4"/>
  <c r="G219" i="4"/>
  <c r="G218" i="4"/>
  <c r="G214" i="4"/>
  <c r="G209" i="4"/>
  <c r="G208" i="4"/>
  <c r="G204" i="4"/>
  <c r="G203" i="4"/>
  <c r="G200" i="4"/>
  <c r="G199" i="4"/>
  <c r="G198" i="4"/>
  <c r="G194" i="4"/>
  <c r="G193" i="4"/>
  <c r="G190" i="4"/>
  <c r="G189" i="4"/>
  <c r="G186" i="4"/>
  <c r="G183" i="4"/>
  <c r="G182" i="4"/>
  <c r="G179" i="4"/>
  <c r="G178" i="4"/>
  <c r="G175" i="4"/>
  <c r="G174" i="4"/>
  <c r="G173" i="4"/>
  <c r="G170" i="4"/>
  <c r="G169" i="4"/>
  <c r="G165" i="4"/>
  <c r="G161" i="4"/>
  <c r="G160" i="4"/>
  <c r="G159" i="4"/>
  <c r="G156" i="4"/>
  <c r="G153" i="4"/>
  <c r="G150" i="4"/>
  <c r="G149" i="4"/>
  <c r="G147" i="4"/>
  <c r="G146" i="4"/>
  <c r="G143" i="4"/>
  <c r="G142" i="4"/>
  <c r="G138" i="4"/>
  <c r="G134" i="4"/>
  <c r="G132" i="4"/>
  <c r="G126" i="4"/>
  <c r="G124" i="4"/>
  <c r="G121" i="4"/>
  <c r="G119" i="4"/>
  <c r="G117" i="4"/>
  <c r="G114" i="4"/>
  <c r="G111" i="4"/>
  <c r="G109" i="4"/>
  <c r="G104" i="4"/>
  <c r="G98" i="4"/>
  <c r="G95" i="4"/>
  <c r="G91" i="4"/>
  <c r="G89" i="4"/>
  <c r="G87" i="4"/>
  <c r="G84" i="4"/>
  <c r="G83" i="4"/>
  <c r="G80" i="4"/>
  <c r="G79" i="4"/>
  <c r="G76" i="4"/>
  <c r="G75" i="4"/>
  <c r="G69" i="4"/>
  <c r="G64" i="4"/>
  <c r="G59" i="4"/>
  <c r="G58" i="4"/>
  <c r="G54" i="4"/>
  <c r="G50" i="4"/>
  <c r="G48" i="4"/>
  <c r="G45" i="4"/>
  <c r="G44" i="4"/>
  <c r="G40" i="4"/>
  <c r="G35" i="4"/>
  <c r="G34" i="4"/>
  <c r="G33" i="4"/>
  <c r="G30" i="4"/>
  <c r="G27" i="4"/>
  <c r="G22" i="4"/>
  <c r="G19" i="4"/>
  <c r="G13" i="4"/>
  <c r="F266" i="4"/>
  <c r="F773" i="4"/>
  <c r="E773" i="4"/>
  <c r="F224" i="4"/>
  <c r="G224" i="4" s="1"/>
  <c r="F222" i="4"/>
  <c r="G222" i="4" s="1"/>
  <c r="F100" i="4"/>
  <c r="G100" i="4" s="1"/>
  <c r="F49" i="4"/>
  <c r="G49" i="4" s="1"/>
  <c r="F101" i="4"/>
  <c r="G101" i="4" s="1"/>
  <c r="F172" i="4"/>
  <c r="F141" i="4"/>
  <c r="F843" i="4"/>
  <c r="G843" i="4" s="1"/>
  <c r="F709" i="4"/>
  <c r="G709" i="4" s="1"/>
  <c r="F705" i="4"/>
  <c r="G705" i="4" s="1"/>
  <c r="F701" i="4"/>
  <c r="G701" i="4" s="1"/>
  <c r="F698" i="4"/>
  <c r="G698" i="4" s="1"/>
  <c r="F624" i="4"/>
  <c r="G624" i="4" s="1"/>
  <c r="F591" i="4"/>
  <c r="F589" i="4"/>
  <c r="G589" i="4" s="1"/>
  <c r="F557" i="4"/>
  <c r="G557" i="4" s="1"/>
  <c r="F528" i="4"/>
  <c r="G528" i="4" s="1"/>
  <c r="F407" i="4"/>
  <c r="G407" i="4" s="1"/>
  <c r="G284" i="4"/>
  <c r="F236" i="4"/>
  <c r="F235" i="4" s="1"/>
  <c r="F234" i="4" s="1"/>
  <c r="F137" i="4"/>
  <c r="G137" i="4" s="1"/>
  <c r="F128" i="4"/>
  <c r="G128" i="4" s="1"/>
  <c r="F129" i="4"/>
  <c r="G129" i="4" s="1"/>
  <c r="F106" i="4"/>
  <c r="G106" i="4" s="1"/>
  <c r="F93" i="4"/>
  <c r="G93" i="4" s="1"/>
  <c r="F99" i="4" l="1"/>
  <c r="G773" i="4"/>
  <c r="F221" i="4"/>
  <c r="F269" i="4"/>
  <c r="E269" i="4"/>
  <c r="G269" i="4" l="1"/>
  <c r="F841" i="4"/>
  <c r="E841" i="4"/>
  <c r="E840" i="4" s="1"/>
  <c r="F840" i="4" l="1"/>
  <c r="G840" i="4" s="1"/>
  <c r="G841" i="4"/>
  <c r="F321" i="4"/>
  <c r="E321" i="4"/>
  <c r="E320" i="4" s="1"/>
  <c r="E319" i="4" s="1"/>
  <c r="F312" i="4"/>
  <c r="E312" i="4"/>
  <c r="E311" i="4" s="1"/>
  <c r="F311" i="4" l="1"/>
  <c r="G311" i="4" s="1"/>
  <c r="G312" i="4"/>
  <c r="F320" i="4"/>
  <c r="G321" i="4"/>
  <c r="E12" i="4"/>
  <c r="E11" i="4" s="1"/>
  <c r="E10" i="4" s="1"/>
  <c r="E9" i="4" s="1"/>
  <c r="E8" i="4" s="1"/>
  <c r="F12" i="4"/>
  <c r="E18" i="4"/>
  <c r="E17" i="4" s="1"/>
  <c r="F18" i="4"/>
  <c r="E21" i="4"/>
  <c r="E20" i="4" s="1"/>
  <c r="F21" i="4"/>
  <c r="E26" i="4"/>
  <c r="E25" i="4" s="1"/>
  <c r="F26" i="4"/>
  <c r="E29" i="4"/>
  <c r="E28" i="4" s="1"/>
  <c r="F29" i="4"/>
  <c r="E32" i="4"/>
  <c r="E31" i="4" s="1"/>
  <c r="F32" i="4"/>
  <c r="E39" i="4"/>
  <c r="E38" i="4" s="1"/>
  <c r="E37" i="4" s="1"/>
  <c r="F39" i="4"/>
  <c r="E43" i="4"/>
  <c r="E42" i="4" s="1"/>
  <c r="F43" i="4"/>
  <c r="E47" i="4"/>
  <c r="E46" i="4" s="1"/>
  <c r="F47" i="4"/>
  <c r="E53" i="4"/>
  <c r="E52" i="4" s="1"/>
  <c r="E51" i="4" s="1"/>
  <c r="F53" i="4"/>
  <c r="E57" i="4"/>
  <c r="E56" i="4" s="1"/>
  <c r="E55" i="4" s="1"/>
  <c r="F57" i="4"/>
  <c r="E63" i="4"/>
  <c r="E62" i="4" s="1"/>
  <c r="E61" i="4" s="1"/>
  <c r="E60" i="4" s="1"/>
  <c r="F63" i="4"/>
  <c r="E68" i="4"/>
  <c r="E67" i="4" s="1"/>
  <c r="E66" i="4" s="1"/>
  <c r="E65" i="4" s="1"/>
  <c r="F68" i="4"/>
  <c r="E74" i="4"/>
  <c r="E73" i="4" s="1"/>
  <c r="F74" i="4"/>
  <c r="E78" i="4"/>
  <c r="E77" i="4" s="1"/>
  <c r="F78" i="4"/>
  <c r="E82" i="4"/>
  <c r="E81" i="4" s="1"/>
  <c r="F82" i="4"/>
  <c r="E86" i="4"/>
  <c r="F86" i="4"/>
  <c r="E88" i="4"/>
  <c r="F88" i="4"/>
  <c r="E90" i="4"/>
  <c r="F90" i="4"/>
  <c r="E92" i="4"/>
  <c r="F92" i="4"/>
  <c r="E94" i="4"/>
  <c r="F94" i="4"/>
  <c r="E97" i="4"/>
  <c r="F97" i="4"/>
  <c r="E99" i="4"/>
  <c r="G99" i="4" s="1"/>
  <c r="E103" i="4"/>
  <c r="F103" i="4"/>
  <c r="E105" i="4"/>
  <c r="F105" i="4"/>
  <c r="E108" i="4"/>
  <c r="F108" i="4"/>
  <c r="E110" i="4"/>
  <c r="F110" i="4"/>
  <c r="E113" i="4"/>
  <c r="E112" i="4" s="1"/>
  <c r="F113" i="4"/>
  <c r="E116" i="4"/>
  <c r="F116" i="4"/>
  <c r="E118" i="4"/>
  <c r="F118" i="4"/>
  <c r="E120" i="4"/>
  <c r="F120" i="4"/>
  <c r="E123" i="4"/>
  <c r="F123" i="4"/>
  <c r="E125" i="4"/>
  <c r="F125" i="4"/>
  <c r="E127" i="4"/>
  <c r="F127" i="4"/>
  <c r="E131" i="4"/>
  <c r="F131" i="4"/>
  <c r="E133" i="4"/>
  <c r="F133" i="4"/>
  <c r="E136" i="4"/>
  <c r="E135" i="4" s="1"/>
  <c r="F136" i="4"/>
  <c r="F140" i="4"/>
  <c r="E141" i="4"/>
  <c r="E145" i="4"/>
  <c r="F145" i="4"/>
  <c r="E148" i="4"/>
  <c r="F148" i="4"/>
  <c r="E152" i="4"/>
  <c r="E151" i="4" s="1"/>
  <c r="F152" i="4"/>
  <c r="E155" i="4"/>
  <c r="E154" i="4" s="1"/>
  <c r="F155" i="4"/>
  <c r="E158" i="4"/>
  <c r="E157" i="4" s="1"/>
  <c r="F158" i="4"/>
  <c r="E164" i="4"/>
  <c r="E163" i="4" s="1"/>
  <c r="E162" i="4" s="1"/>
  <c r="F164" i="4"/>
  <c r="E168" i="4"/>
  <c r="E167" i="4" s="1"/>
  <c r="F168" i="4"/>
  <c r="E172" i="4"/>
  <c r="F171" i="4"/>
  <c r="E177" i="4"/>
  <c r="E176" i="4" s="1"/>
  <c r="F177" i="4"/>
  <c r="E181" i="4"/>
  <c r="E180" i="4" s="1"/>
  <c r="F181" i="4"/>
  <c r="E185" i="4"/>
  <c r="E184" i="4" s="1"/>
  <c r="F185" i="4"/>
  <c r="E188" i="4"/>
  <c r="E187" i="4" s="1"/>
  <c r="F188" i="4"/>
  <c r="E192" i="4"/>
  <c r="E191" i="4" s="1"/>
  <c r="F192" i="4"/>
  <c r="E197" i="4"/>
  <c r="E196" i="4" s="1"/>
  <c r="F197" i="4"/>
  <c r="E202" i="4"/>
  <c r="E201" i="4" s="1"/>
  <c r="F202" i="4"/>
  <c r="E207" i="4"/>
  <c r="E206" i="4" s="1"/>
  <c r="E205" i="4" s="1"/>
  <c r="F207" i="4"/>
  <c r="E213" i="4"/>
  <c r="E212" i="4" s="1"/>
  <c r="E211" i="4" s="1"/>
  <c r="F213" i="4"/>
  <c r="E217" i="4"/>
  <c r="E216" i="4" s="1"/>
  <c r="F217" i="4"/>
  <c r="E221" i="4"/>
  <c r="F220" i="4"/>
  <c r="E227" i="4"/>
  <c r="E226" i="4" s="1"/>
  <c r="F227" i="4"/>
  <c r="E231" i="4"/>
  <c r="E230" i="4" s="1"/>
  <c r="F231" i="4"/>
  <c r="E236" i="4"/>
  <c r="E241" i="4"/>
  <c r="F241" i="4"/>
  <c r="E245" i="4"/>
  <c r="F245" i="4"/>
  <c r="E249" i="4"/>
  <c r="E248" i="4" s="1"/>
  <c r="E247" i="4" s="1"/>
  <c r="F249" i="4"/>
  <c r="E256" i="4"/>
  <c r="F256" i="4"/>
  <c r="E258" i="4"/>
  <c r="F258" i="4"/>
  <c r="E261" i="4"/>
  <c r="E260" i="4" s="1"/>
  <c r="F261" i="4"/>
  <c r="F265" i="4"/>
  <c r="E267" i="4"/>
  <c r="E273" i="4"/>
  <c r="E272" i="4" s="1"/>
  <c r="E271" i="4" s="1"/>
  <c r="F273" i="4"/>
  <c r="E278" i="4"/>
  <c r="F278" i="4"/>
  <c r="E280" i="4"/>
  <c r="F280" i="4"/>
  <c r="E282" i="4"/>
  <c r="F282" i="4"/>
  <c r="E287" i="4"/>
  <c r="E286" i="4" s="1"/>
  <c r="F287" i="4"/>
  <c r="H290" i="4"/>
  <c r="I290" i="4"/>
  <c r="J290" i="4"/>
  <c r="K290" i="4"/>
  <c r="L290" i="4"/>
  <c r="E292" i="4"/>
  <c r="F292" i="4"/>
  <c r="E294" i="4"/>
  <c r="F294" i="4"/>
  <c r="E299" i="4"/>
  <c r="E298" i="4" s="1"/>
  <c r="E297" i="4" s="1"/>
  <c r="E296" i="4" s="1"/>
  <c r="F299" i="4"/>
  <c r="E305" i="4"/>
  <c r="E304" i="4" s="1"/>
  <c r="F305" i="4"/>
  <c r="E308" i="4"/>
  <c r="E307" i="4" s="1"/>
  <c r="F308" i="4"/>
  <c r="E317" i="4"/>
  <c r="E316" i="4" s="1"/>
  <c r="F317" i="4"/>
  <c r="E326" i="4"/>
  <c r="E325" i="4" s="1"/>
  <c r="E324" i="4" s="1"/>
  <c r="E323" i="4" s="1"/>
  <c r="F326" i="4"/>
  <c r="E332" i="4"/>
  <c r="E331" i="4" s="1"/>
  <c r="E330" i="4" s="1"/>
  <c r="E329" i="4" s="1"/>
  <c r="F332" i="4"/>
  <c r="E337" i="4"/>
  <c r="E336" i="4" s="1"/>
  <c r="E335" i="4" s="1"/>
  <c r="E334" i="4" s="1"/>
  <c r="F337" i="4"/>
  <c r="E343" i="4"/>
  <c r="F343" i="4"/>
  <c r="E345" i="4"/>
  <c r="F345" i="4"/>
  <c r="E351" i="4"/>
  <c r="E350" i="4" s="1"/>
  <c r="F351" i="4"/>
  <c r="E355" i="4"/>
  <c r="E354" i="4" s="1"/>
  <c r="F355" i="4"/>
  <c r="E358" i="4"/>
  <c r="E357" i="4" s="1"/>
  <c r="F358" i="4"/>
  <c r="E362" i="4"/>
  <c r="E361" i="4" s="1"/>
  <c r="E360" i="4" s="1"/>
  <c r="F362" i="4"/>
  <c r="E367" i="4"/>
  <c r="E366" i="4" s="1"/>
  <c r="E365" i="4" s="1"/>
  <c r="F367" i="4"/>
  <c r="H369" i="4"/>
  <c r="I369" i="4"/>
  <c r="J369" i="4"/>
  <c r="K369" i="4"/>
  <c r="L369" i="4"/>
  <c r="E371" i="4"/>
  <c r="E370" i="4" s="1"/>
  <c r="E369" i="4" s="1"/>
  <c r="F371" i="4"/>
  <c r="E376" i="4"/>
  <c r="E375" i="4" s="1"/>
  <c r="E374" i="4" s="1"/>
  <c r="F376" i="4"/>
  <c r="H378" i="4"/>
  <c r="I378" i="4"/>
  <c r="J378" i="4"/>
  <c r="K378" i="4"/>
  <c r="L378" i="4"/>
  <c r="E380" i="4"/>
  <c r="E379" i="4" s="1"/>
  <c r="F380" i="4"/>
  <c r="E383" i="4"/>
  <c r="E382" i="4" s="1"/>
  <c r="F383" i="4"/>
  <c r="E386" i="4"/>
  <c r="E385" i="4" s="1"/>
  <c r="F386" i="4"/>
  <c r="E392" i="4"/>
  <c r="E391" i="4" s="1"/>
  <c r="F392" i="4"/>
  <c r="E395" i="4"/>
  <c r="E394" i="4" s="1"/>
  <c r="F395" i="4"/>
  <c r="E398" i="4"/>
  <c r="E397" i="4" s="1"/>
  <c r="F398" i="4"/>
  <c r="E402" i="4"/>
  <c r="E401" i="4" s="1"/>
  <c r="E400" i="4" s="1"/>
  <c r="F402" i="4"/>
  <c r="E406" i="4"/>
  <c r="F406" i="4"/>
  <c r="E408" i="4"/>
  <c r="F408" i="4"/>
  <c r="E412" i="4"/>
  <c r="E411" i="4" s="1"/>
  <c r="E410" i="4" s="1"/>
  <c r="F412" i="4"/>
  <c r="E416" i="4"/>
  <c r="E415" i="4" s="1"/>
  <c r="F416" i="4"/>
  <c r="E419" i="4"/>
  <c r="F419" i="4"/>
  <c r="E421" i="4"/>
  <c r="F421" i="4"/>
  <c r="E423" i="4"/>
  <c r="F423" i="4"/>
  <c r="H427" i="4"/>
  <c r="I427" i="4"/>
  <c r="J427" i="4"/>
  <c r="K427" i="4"/>
  <c r="L427" i="4"/>
  <c r="E428" i="4"/>
  <c r="E427" i="4" s="1"/>
  <c r="E426" i="4" s="1"/>
  <c r="F428" i="4"/>
  <c r="E432" i="4"/>
  <c r="E431" i="4" s="1"/>
  <c r="E430" i="4" s="1"/>
  <c r="F432" i="4"/>
  <c r="E436" i="4"/>
  <c r="E435" i="4" s="1"/>
  <c r="E434" i="4" s="1"/>
  <c r="F436" i="4"/>
  <c r="E441" i="4"/>
  <c r="E440" i="4" s="1"/>
  <c r="E439" i="4" s="1"/>
  <c r="F441" i="4"/>
  <c r="E445" i="4"/>
  <c r="E444" i="4" s="1"/>
  <c r="E443" i="4" s="1"/>
  <c r="F445" i="4"/>
  <c r="E450" i="4"/>
  <c r="E449" i="4" s="1"/>
  <c r="E448" i="4" s="1"/>
  <c r="E447" i="4" s="1"/>
  <c r="F450" i="4"/>
  <c r="E455" i="4"/>
  <c r="E454" i="4" s="1"/>
  <c r="E453" i="4" s="1"/>
  <c r="E452" i="4" s="1"/>
  <c r="F455" i="4"/>
  <c r="H459" i="4"/>
  <c r="I459" i="4"/>
  <c r="J459" i="4"/>
  <c r="K459" i="4"/>
  <c r="L459" i="4"/>
  <c r="E460" i="4"/>
  <c r="F460" i="4"/>
  <c r="E462" i="4"/>
  <c r="F462" i="4"/>
  <c r="E468" i="4"/>
  <c r="F468" i="4"/>
  <c r="E470" i="4"/>
  <c r="F470" i="4"/>
  <c r="E475" i="4"/>
  <c r="E474" i="4" s="1"/>
  <c r="E473" i="4" s="1"/>
  <c r="F475" i="4"/>
  <c r="E482" i="4"/>
  <c r="F482" i="4"/>
  <c r="E484" i="4"/>
  <c r="F484" i="4"/>
  <c r="E488" i="4"/>
  <c r="E487" i="4" s="1"/>
  <c r="E486" i="4" s="1"/>
  <c r="F488" i="4"/>
  <c r="E495" i="4"/>
  <c r="E494" i="4" s="1"/>
  <c r="E493" i="4" s="1"/>
  <c r="F495" i="4"/>
  <c r="E500" i="4"/>
  <c r="E499" i="4" s="1"/>
  <c r="E498" i="4" s="1"/>
  <c r="E497" i="4" s="1"/>
  <c r="F500" i="4"/>
  <c r="E505" i="4"/>
  <c r="E504" i="4" s="1"/>
  <c r="F505" i="4"/>
  <c r="E509" i="4"/>
  <c r="F509" i="4"/>
  <c r="E511" i="4"/>
  <c r="F511" i="4"/>
  <c r="E515" i="4"/>
  <c r="E514" i="4" s="1"/>
  <c r="E513" i="4" s="1"/>
  <c r="F515" i="4"/>
  <c r="E519" i="4"/>
  <c r="E518" i="4" s="1"/>
  <c r="F519" i="4"/>
  <c r="E522" i="4"/>
  <c r="E521" i="4" s="1"/>
  <c r="F522" i="4"/>
  <c r="E527" i="4"/>
  <c r="E526" i="4" s="1"/>
  <c r="E525" i="4" s="1"/>
  <c r="F527" i="4"/>
  <c r="F531" i="4"/>
  <c r="E532" i="4"/>
  <c r="E537" i="4"/>
  <c r="E536" i="4" s="1"/>
  <c r="E535" i="4" s="1"/>
  <c r="E534" i="4" s="1"/>
  <c r="F537" i="4"/>
  <c r="E542" i="4"/>
  <c r="F542" i="4"/>
  <c r="E544" i="4"/>
  <c r="F544" i="4"/>
  <c r="E550" i="4"/>
  <c r="E549" i="4" s="1"/>
  <c r="E548" i="4" s="1"/>
  <c r="E547" i="4" s="1"/>
  <c r="E546" i="4" s="1"/>
  <c r="F550" i="4"/>
  <c r="E556" i="4"/>
  <c r="E555" i="4" s="1"/>
  <c r="F556" i="4"/>
  <c r="E559" i="4"/>
  <c r="E558" i="4" s="1"/>
  <c r="F559" i="4"/>
  <c r="E563" i="4"/>
  <c r="F563" i="4"/>
  <c r="E565" i="4"/>
  <c r="F565" i="4"/>
  <c r="E569" i="4"/>
  <c r="F569" i="4"/>
  <c r="E571" i="4"/>
  <c r="F571" i="4"/>
  <c r="E573" i="4"/>
  <c r="F573" i="4"/>
  <c r="E578" i="4"/>
  <c r="E577" i="4" s="1"/>
  <c r="E576" i="4" s="1"/>
  <c r="E575" i="4" s="1"/>
  <c r="F578" i="4"/>
  <c r="E583" i="4"/>
  <c r="E582" i="4" s="1"/>
  <c r="F583" i="4"/>
  <c r="E586" i="4"/>
  <c r="F586" i="4"/>
  <c r="E588" i="4"/>
  <c r="F588" i="4"/>
  <c r="E590" i="4"/>
  <c r="F590" i="4"/>
  <c r="E593" i="4"/>
  <c r="F593" i="4"/>
  <c r="E595" i="4"/>
  <c r="F595" i="4"/>
  <c r="E598" i="4"/>
  <c r="E597" i="4" s="1"/>
  <c r="F598" i="4"/>
  <c r="E601" i="4"/>
  <c r="E600" i="4" s="1"/>
  <c r="F601" i="4"/>
  <c r="E604" i="4"/>
  <c r="E603" i="4" s="1"/>
  <c r="F604" i="4"/>
  <c r="E607" i="4"/>
  <c r="F607" i="4"/>
  <c r="E609" i="4"/>
  <c r="F609" i="4"/>
  <c r="E612" i="4"/>
  <c r="E611" i="4" s="1"/>
  <c r="F612" i="4"/>
  <c r="E615" i="4"/>
  <c r="F615" i="4"/>
  <c r="E617" i="4"/>
  <c r="F617" i="4"/>
  <c r="E619" i="4"/>
  <c r="F619" i="4"/>
  <c r="E623" i="4"/>
  <c r="E622" i="4" s="1"/>
  <c r="E621" i="4" s="1"/>
  <c r="F623" i="4"/>
  <c r="E629" i="4"/>
  <c r="E628" i="4" s="1"/>
  <c r="F629" i="4"/>
  <c r="E632" i="4"/>
  <c r="E631" i="4" s="1"/>
  <c r="F632" i="4"/>
  <c r="E635" i="4"/>
  <c r="E634" i="4" s="1"/>
  <c r="F635" i="4"/>
  <c r="E638" i="4"/>
  <c r="E637" i="4" s="1"/>
  <c r="F638" i="4"/>
  <c r="E642" i="4"/>
  <c r="E641" i="4" s="1"/>
  <c r="E640" i="4" s="1"/>
  <c r="F642" i="4"/>
  <c r="E647" i="4"/>
  <c r="E646" i="4" s="1"/>
  <c r="E645" i="4" s="1"/>
  <c r="E644" i="4" s="1"/>
  <c r="F647" i="4"/>
  <c r="E652" i="4"/>
  <c r="E651" i="4" s="1"/>
  <c r="E650" i="4" s="1"/>
  <c r="F652" i="4"/>
  <c r="E656" i="4"/>
  <c r="E655" i="4" s="1"/>
  <c r="E654" i="4" s="1"/>
  <c r="F656" i="4"/>
  <c r="H660" i="4"/>
  <c r="I660" i="4"/>
  <c r="J660" i="4"/>
  <c r="K660" i="4"/>
  <c r="L660" i="4"/>
  <c r="E662" i="4"/>
  <c r="E661" i="4" s="1"/>
  <c r="F662" i="4"/>
  <c r="E666" i="4"/>
  <c r="E665" i="4" s="1"/>
  <c r="F666" i="4"/>
  <c r="E669" i="4"/>
  <c r="E668" i="4" s="1"/>
  <c r="F669" i="4"/>
  <c r="E672" i="4"/>
  <c r="E671" i="4" s="1"/>
  <c r="F672" i="4"/>
  <c r="E675" i="4"/>
  <c r="E674" i="4" s="1"/>
  <c r="F675" i="4"/>
  <c r="E678" i="4"/>
  <c r="E677" i="4" s="1"/>
  <c r="F678" i="4"/>
  <c r="E681" i="4"/>
  <c r="E680" i="4" s="1"/>
  <c r="F681" i="4"/>
  <c r="E684" i="4"/>
  <c r="E683" i="4" s="1"/>
  <c r="F684" i="4"/>
  <c r="E691" i="4"/>
  <c r="E690" i="4" s="1"/>
  <c r="E689" i="4" s="1"/>
  <c r="E688" i="4" s="1"/>
  <c r="F691" i="4"/>
  <c r="E697" i="4"/>
  <c r="E696" i="4" s="1"/>
  <c r="F697" i="4"/>
  <c r="E700" i="4"/>
  <c r="E699" i="4" s="1"/>
  <c r="F700" i="4"/>
  <c r="E704" i="4"/>
  <c r="E703" i="4" s="1"/>
  <c r="E702" i="4" s="1"/>
  <c r="F704" i="4"/>
  <c r="E708" i="4"/>
  <c r="E707" i="4" s="1"/>
  <c r="F708" i="4"/>
  <c r="E711" i="4"/>
  <c r="E710" i="4" s="1"/>
  <c r="F711" i="4"/>
  <c r="E714" i="4"/>
  <c r="E713" i="4" s="1"/>
  <c r="F714" i="4"/>
  <c r="E719" i="4"/>
  <c r="E718" i="4" s="1"/>
  <c r="E717" i="4" s="1"/>
  <c r="E716" i="4" s="1"/>
  <c r="F719" i="4"/>
  <c r="E724" i="4"/>
  <c r="F724" i="4"/>
  <c r="E726" i="4"/>
  <c r="F726" i="4"/>
  <c r="E732" i="4"/>
  <c r="E731" i="4" s="1"/>
  <c r="E730" i="4" s="1"/>
  <c r="E729" i="4" s="1"/>
  <c r="F732" i="4"/>
  <c r="E737" i="4"/>
  <c r="E736" i="4" s="1"/>
  <c r="E735" i="4" s="1"/>
  <c r="F737" i="4"/>
  <c r="E741" i="4"/>
  <c r="F741" i="4"/>
  <c r="E743" i="4"/>
  <c r="F743" i="4"/>
  <c r="E747" i="4"/>
  <c r="E746" i="4" s="1"/>
  <c r="E745" i="4" s="1"/>
  <c r="F747" i="4"/>
  <c r="E753" i="4"/>
  <c r="E752" i="4" s="1"/>
  <c r="F753" i="4"/>
  <c r="E756" i="4"/>
  <c r="E755" i="4" s="1"/>
  <c r="F756" i="4"/>
  <c r="E760" i="4"/>
  <c r="E759" i="4" s="1"/>
  <c r="F760" i="4"/>
  <c r="E764" i="4"/>
  <c r="E763" i="4" s="1"/>
  <c r="E762" i="4" s="1"/>
  <c r="F764" i="4"/>
  <c r="E770" i="4"/>
  <c r="F770" i="4"/>
  <c r="E776" i="4"/>
  <c r="E775" i="4" s="1"/>
  <c r="F776" i="4"/>
  <c r="E779" i="4"/>
  <c r="E778" i="4" s="1"/>
  <c r="F779" i="4"/>
  <c r="E782" i="4"/>
  <c r="E781" i="4" s="1"/>
  <c r="F782" i="4"/>
  <c r="E786" i="4"/>
  <c r="F786" i="4"/>
  <c r="E788" i="4"/>
  <c r="F788" i="4"/>
  <c r="E791" i="4"/>
  <c r="E790" i="4" s="1"/>
  <c r="F791" i="4"/>
  <c r="E795" i="4"/>
  <c r="E794" i="4" s="1"/>
  <c r="F795" i="4"/>
  <c r="E800" i="4"/>
  <c r="E799" i="4" s="1"/>
  <c r="E798" i="4" s="1"/>
  <c r="F800" i="4"/>
  <c r="E805" i="4"/>
  <c r="E804" i="4" s="1"/>
  <c r="E803" i="4" s="1"/>
  <c r="F805" i="4"/>
  <c r="E811" i="4"/>
  <c r="E810" i="4" s="1"/>
  <c r="E809" i="4" s="1"/>
  <c r="F811" i="4"/>
  <c r="E816" i="4"/>
  <c r="E815" i="4" s="1"/>
  <c r="F816" i="4"/>
  <c r="E819" i="4"/>
  <c r="E818" i="4" s="1"/>
  <c r="F819" i="4"/>
  <c r="E822" i="4"/>
  <c r="F822" i="4"/>
  <c r="E824" i="4"/>
  <c r="F824" i="4"/>
  <c r="E827" i="4"/>
  <c r="F827" i="4"/>
  <c r="E829" i="4"/>
  <c r="F829" i="4"/>
  <c r="E831" i="4"/>
  <c r="F831" i="4"/>
  <c r="E835" i="4"/>
  <c r="E834" i="4" s="1"/>
  <c r="F835" i="4"/>
  <c r="E838" i="4"/>
  <c r="E837" i="4" s="1"/>
  <c r="F838" i="4"/>
  <c r="E845" i="4"/>
  <c r="E844" i="4" s="1"/>
  <c r="F845" i="4"/>
  <c r="G619" i="4" l="1"/>
  <c r="G593" i="4"/>
  <c r="G563" i="4"/>
  <c r="G544" i="4"/>
  <c r="G468" i="4"/>
  <c r="G145" i="4"/>
  <c r="G131" i="4"/>
  <c r="G125" i="4"/>
  <c r="G120" i="4"/>
  <c r="G116" i="4"/>
  <c r="G110" i="4"/>
  <c r="G105" i="4"/>
  <c r="G615" i="4"/>
  <c r="G569" i="4"/>
  <c r="G511" i="4"/>
  <c r="G421" i="4"/>
  <c r="G127" i="4"/>
  <c r="G123" i="4"/>
  <c r="G103" i="4"/>
  <c r="G609" i="4"/>
  <c r="G588" i="4"/>
  <c r="G573" i="4"/>
  <c r="G484" i="4"/>
  <c r="G460" i="4"/>
  <c r="G408" i="4"/>
  <c r="G343" i="4"/>
  <c r="G294" i="4"/>
  <c r="G148" i="4"/>
  <c r="G133" i="4"/>
  <c r="G118" i="4"/>
  <c r="G108" i="4"/>
  <c r="F651" i="4"/>
  <c r="G652" i="4"/>
  <c r="F641" i="4"/>
  <c r="G642" i="4"/>
  <c r="F634" i="4"/>
  <c r="G634" i="4" s="1"/>
  <c r="G635" i="4"/>
  <c r="F628" i="4"/>
  <c r="G628" i="4" s="1"/>
  <c r="G629" i="4"/>
  <c r="F603" i="4"/>
  <c r="G603" i="4" s="1"/>
  <c r="G604" i="4"/>
  <c r="F597" i="4"/>
  <c r="G597" i="4" s="1"/>
  <c r="G598" i="4"/>
  <c r="F582" i="4"/>
  <c r="G582" i="4" s="1"/>
  <c r="G583" i="4"/>
  <c r="F536" i="4"/>
  <c r="G537" i="4"/>
  <c r="F518" i="4"/>
  <c r="G518" i="4" s="1"/>
  <c r="G519" i="4"/>
  <c r="F837" i="4"/>
  <c r="G837" i="4" s="1"/>
  <c r="G838" i="4"/>
  <c r="F815" i="4"/>
  <c r="G815" i="4" s="1"/>
  <c r="G816" i="4"/>
  <c r="F804" i="4"/>
  <c r="G805" i="4"/>
  <c r="F794" i="4"/>
  <c r="G794" i="4" s="1"/>
  <c r="G795" i="4"/>
  <c r="F781" i="4"/>
  <c r="G781" i="4" s="1"/>
  <c r="G782" i="4"/>
  <c r="F775" i="4"/>
  <c r="G775" i="4" s="1"/>
  <c r="G776" i="4"/>
  <c r="F763" i="4"/>
  <c r="G764" i="4"/>
  <c r="F755" i="4"/>
  <c r="G755" i="4" s="1"/>
  <c r="G756" i="4"/>
  <c r="F746" i="4"/>
  <c r="G747" i="4"/>
  <c r="F731" i="4"/>
  <c r="G732" i="4"/>
  <c r="F713" i="4"/>
  <c r="G713" i="4" s="1"/>
  <c r="G714" i="4"/>
  <c r="F707" i="4"/>
  <c r="G707" i="4" s="1"/>
  <c r="G708" i="4"/>
  <c r="F699" i="4"/>
  <c r="G699" i="4" s="1"/>
  <c r="G700" i="4"/>
  <c r="F690" i="4"/>
  <c r="G691" i="4"/>
  <c r="F680" i="4"/>
  <c r="G680" i="4" s="1"/>
  <c r="G681" i="4"/>
  <c r="F674" i="4"/>
  <c r="G674" i="4" s="1"/>
  <c r="G675" i="4"/>
  <c r="F668" i="4"/>
  <c r="G668" i="4" s="1"/>
  <c r="G669" i="4"/>
  <c r="F661" i="4"/>
  <c r="G661" i="4" s="1"/>
  <c r="G662" i="4"/>
  <c r="F530" i="4"/>
  <c r="F454" i="4"/>
  <c r="G455" i="4"/>
  <c r="F444" i="4"/>
  <c r="G445" i="4"/>
  <c r="F435" i="4"/>
  <c r="G436" i="4"/>
  <c r="F655" i="4"/>
  <c r="G656" i="4"/>
  <c r="F646" i="4"/>
  <c r="G647" i="4"/>
  <c r="F637" i="4"/>
  <c r="G637" i="4" s="1"/>
  <c r="G638" i="4"/>
  <c r="F631" i="4"/>
  <c r="G631" i="4" s="1"/>
  <c r="G632" i="4"/>
  <c r="F622" i="4"/>
  <c r="G623" i="4"/>
  <c r="F611" i="4"/>
  <c r="G611" i="4" s="1"/>
  <c r="G612" i="4"/>
  <c r="F600" i="4"/>
  <c r="G600" i="4" s="1"/>
  <c r="G601" i="4"/>
  <c r="F577" i="4"/>
  <c r="G578" i="4"/>
  <c r="F558" i="4"/>
  <c r="G558" i="4" s="1"/>
  <c r="G559" i="4"/>
  <c r="F549" i="4"/>
  <c r="G550" i="4"/>
  <c r="E531" i="4"/>
  <c r="E530" i="4" s="1"/>
  <c r="G532" i="4"/>
  <c r="F521" i="4"/>
  <c r="G521" i="4" s="1"/>
  <c r="G522" i="4"/>
  <c r="F514" i="4"/>
  <c r="G515" i="4"/>
  <c r="F499" i="4"/>
  <c r="G500" i="4"/>
  <c r="F487" i="4"/>
  <c r="G488" i="4"/>
  <c r="F411" i="4"/>
  <c r="G412" i="4"/>
  <c r="F397" i="4"/>
  <c r="G397" i="4" s="1"/>
  <c r="G398" i="4"/>
  <c r="F391" i="4"/>
  <c r="G391" i="4" s="1"/>
  <c r="G392" i="4"/>
  <c r="F382" i="4"/>
  <c r="G382" i="4" s="1"/>
  <c r="G383" i="4"/>
  <c r="F361" i="4"/>
  <c r="G362" i="4"/>
  <c r="F354" i="4"/>
  <c r="G354" i="4" s="1"/>
  <c r="G355" i="4"/>
  <c r="F336" i="4"/>
  <c r="G337" i="4"/>
  <c r="F325" i="4"/>
  <c r="G326" i="4"/>
  <c r="F307" i="4"/>
  <c r="G307" i="4" s="1"/>
  <c r="G308" i="4"/>
  <c r="F298" i="4"/>
  <c r="G299" i="4"/>
  <c r="F230" i="4"/>
  <c r="G230" i="4" s="1"/>
  <c r="G231" i="4"/>
  <c r="F212" i="4"/>
  <c r="G213" i="4"/>
  <c r="F201" i="4"/>
  <c r="G201" i="4" s="1"/>
  <c r="G202" i="4"/>
  <c r="F191" i="4"/>
  <c r="G191" i="4" s="1"/>
  <c r="G192" i="4"/>
  <c r="F184" i="4"/>
  <c r="G184" i="4" s="1"/>
  <c r="G185" i="4"/>
  <c r="F176" i="4"/>
  <c r="G176" i="4" s="1"/>
  <c r="G177" i="4"/>
  <c r="F167" i="4"/>
  <c r="G167" i="4" s="1"/>
  <c r="G168" i="4"/>
  <c r="F157" i="4"/>
  <c r="G157" i="4" s="1"/>
  <c r="G158" i="4"/>
  <c r="F151" i="4"/>
  <c r="G151" i="4" s="1"/>
  <c r="G152" i="4"/>
  <c r="F135" i="4"/>
  <c r="G135" i="4" s="1"/>
  <c r="G136" i="4"/>
  <c r="F844" i="4"/>
  <c r="G844" i="4" s="1"/>
  <c r="G845" i="4"/>
  <c r="F834" i="4"/>
  <c r="G834" i="4" s="1"/>
  <c r="G835" i="4"/>
  <c r="F818" i="4"/>
  <c r="G818" i="4" s="1"/>
  <c r="G819" i="4"/>
  <c r="F810" i="4"/>
  <c r="G811" i="4"/>
  <c r="F799" i="4"/>
  <c r="G800" i="4"/>
  <c r="F790" i="4"/>
  <c r="G790" i="4" s="1"/>
  <c r="G791" i="4"/>
  <c r="F778" i="4"/>
  <c r="G778" i="4" s="1"/>
  <c r="G779" i="4"/>
  <c r="F759" i="4"/>
  <c r="G759" i="4" s="1"/>
  <c r="G760" i="4"/>
  <c r="F752" i="4"/>
  <c r="G752" i="4" s="1"/>
  <c r="G753" i="4"/>
  <c r="F736" i="4"/>
  <c r="G737" i="4"/>
  <c r="F718" i="4"/>
  <c r="G719" i="4"/>
  <c r="F710" i="4"/>
  <c r="G710" i="4" s="1"/>
  <c r="G711" i="4"/>
  <c r="F703" i="4"/>
  <c r="G704" i="4"/>
  <c r="F696" i="4"/>
  <c r="G696" i="4" s="1"/>
  <c r="G697" i="4"/>
  <c r="F683" i="4"/>
  <c r="G683" i="4" s="1"/>
  <c r="G684" i="4"/>
  <c r="F677" i="4"/>
  <c r="G677" i="4" s="1"/>
  <c r="G678" i="4"/>
  <c r="F671" i="4"/>
  <c r="G671" i="4" s="1"/>
  <c r="G672" i="4"/>
  <c r="F665" i="4"/>
  <c r="G665" i="4" s="1"/>
  <c r="G666" i="4"/>
  <c r="F449" i="4"/>
  <c r="G450" i="4"/>
  <c r="F440" i="4"/>
  <c r="G441" i="4"/>
  <c r="F431" i="4"/>
  <c r="G432" i="4"/>
  <c r="F370" i="4"/>
  <c r="G371" i="4"/>
  <c r="F286" i="4"/>
  <c r="G286" i="4" s="1"/>
  <c r="G287" i="4"/>
  <c r="F272" i="4"/>
  <c r="G273" i="4"/>
  <c r="F260" i="4"/>
  <c r="G260" i="4" s="1"/>
  <c r="G261" i="4"/>
  <c r="E235" i="4"/>
  <c r="G236" i="4"/>
  <c r="E171" i="4"/>
  <c r="G171" i="4" s="1"/>
  <c r="G172" i="4"/>
  <c r="F77" i="4"/>
  <c r="G77" i="4" s="1"/>
  <c r="G78" i="4"/>
  <c r="F67" i="4"/>
  <c r="G68" i="4"/>
  <c r="F56" i="4"/>
  <c r="G57" i="4"/>
  <c r="F46" i="4"/>
  <c r="G46" i="4" s="1"/>
  <c r="G47" i="4"/>
  <c r="F38" i="4"/>
  <c r="G39" i="4"/>
  <c r="F28" i="4"/>
  <c r="G28" i="4" s="1"/>
  <c r="G29" i="4"/>
  <c r="F20" i="4"/>
  <c r="G20" i="4" s="1"/>
  <c r="G21" i="4"/>
  <c r="F11" i="4"/>
  <c r="G12" i="4"/>
  <c r="G831" i="4"/>
  <c r="G827" i="4"/>
  <c r="G822" i="4"/>
  <c r="G788" i="4"/>
  <c r="G741" i="4"/>
  <c r="G724" i="4"/>
  <c r="G617" i="4"/>
  <c r="G607" i="4"/>
  <c r="G595" i="4"/>
  <c r="G590" i="4"/>
  <c r="G586" i="4"/>
  <c r="G571" i="4"/>
  <c r="G565" i="4"/>
  <c r="G542" i="4"/>
  <c r="G509" i="4"/>
  <c r="G482" i="4"/>
  <c r="G470" i="4"/>
  <c r="G462" i="4"/>
  <c r="G423" i="4"/>
  <c r="G419" i="4"/>
  <c r="G406" i="4"/>
  <c r="G345" i="4"/>
  <c r="G292" i="4"/>
  <c r="G829" i="4"/>
  <c r="G824" i="4"/>
  <c r="G786" i="4"/>
  <c r="G770" i="4"/>
  <c r="G743" i="4"/>
  <c r="G726" i="4"/>
  <c r="G280" i="4"/>
  <c r="G256" i="4"/>
  <c r="G245" i="4"/>
  <c r="G94" i="4"/>
  <c r="G90" i="4"/>
  <c r="G86" i="4"/>
  <c r="F555" i="4"/>
  <c r="G555" i="4" s="1"/>
  <c r="G556" i="4"/>
  <c r="F526" i="4"/>
  <c r="G527" i="4"/>
  <c r="F504" i="4"/>
  <c r="G505" i="4"/>
  <c r="F494" i="4"/>
  <c r="G495" i="4"/>
  <c r="F474" i="4"/>
  <c r="G475" i="4"/>
  <c r="F415" i="4"/>
  <c r="G415" i="4" s="1"/>
  <c r="G416" i="4"/>
  <c r="F401" i="4"/>
  <c r="G402" i="4"/>
  <c r="F394" i="4"/>
  <c r="G394" i="4" s="1"/>
  <c r="G395" i="4"/>
  <c r="F385" i="4"/>
  <c r="G385" i="4" s="1"/>
  <c r="G386" i="4"/>
  <c r="F379" i="4"/>
  <c r="G379" i="4" s="1"/>
  <c r="G380" i="4"/>
  <c r="F366" i="4"/>
  <c r="G367" i="4"/>
  <c r="F357" i="4"/>
  <c r="G357" i="4" s="1"/>
  <c r="G358" i="4"/>
  <c r="F350" i="4"/>
  <c r="G350" i="4" s="1"/>
  <c r="G351" i="4"/>
  <c r="F331" i="4"/>
  <c r="G332" i="4"/>
  <c r="F316" i="4"/>
  <c r="G316" i="4" s="1"/>
  <c r="G317" i="4"/>
  <c r="F304" i="4"/>
  <c r="G304" i="4" s="1"/>
  <c r="G305" i="4"/>
  <c r="F226" i="4"/>
  <c r="G226" i="4" s="1"/>
  <c r="G227" i="4"/>
  <c r="F216" i="4"/>
  <c r="G216" i="4" s="1"/>
  <c r="G217" i="4"/>
  <c r="F206" i="4"/>
  <c r="G207" i="4"/>
  <c r="F196" i="4"/>
  <c r="G196" i="4" s="1"/>
  <c r="G197" i="4"/>
  <c r="F187" i="4"/>
  <c r="G187" i="4" s="1"/>
  <c r="G188" i="4"/>
  <c r="F180" i="4"/>
  <c r="G180" i="4" s="1"/>
  <c r="G181" i="4"/>
  <c r="F163" i="4"/>
  <c r="G164" i="4"/>
  <c r="F154" i="4"/>
  <c r="G154" i="4" s="1"/>
  <c r="G155" i="4"/>
  <c r="E140" i="4"/>
  <c r="G140" i="4" s="1"/>
  <c r="G141" i="4"/>
  <c r="F112" i="4"/>
  <c r="G112" i="4" s="1"/>
  <c r="G113" i="4"/>
  <c r="F319" i="4"/>
  <c r="G319" i="4" s="1"/>
  <c r="G320" i="4"/>
  <c r="F427" i="4"/>
  <c r="G428" i="4"/>
  <c r="F375" i="4"/>
  <c r="G376" i="4"/>
  <c r="E266" i="4"/>
  <c r="G266" i="4" s="1"/>
  <c r="G267" i="4"/>
  <c r="F248" i="4"/>
  <c r="G249" i="4"/>
  <c r="E220" i="4"/>
  <c r="G220" i="4" s="1"/>
  <c r="G221" i="4"/>
  <c r="F81" i="4"/>
  <c r="G81" i="4" s="1"/>
  <c r="G82" i="4"/>
  <c r="F73" i="4"/>
  <c r="G73" i="4" s="1"/>
  <c r="G74" i="4"/>
  <c r="F62" i="4"/>
  <c r="G63" i="4"/>
  <c r="F52" i="4"/>
  <c r="G53" i="4"/>
  <c r="F42" i="4"/>
  <c r="G42" i="4" s="1"/>
  <c r="G43" i="4"/>
  <c r="F31" i="4"/>
  <c r="G31" i="4" s="1"/>
  <c r="G32" i="4"/>
  <c r="F25" i="4"/>
  <c r="G25" i="4" s="1"/>
  <c r="G26" i="4"/>
  <c r="F17" i="4"/>
  <c r="G18" i="4"/>
  <c r="G282" i="4"/>
  <c r="G278" i="4"/>
  <c r="G258" i="4"/>
  <c r="G241" i="4"/>
  <c r="G97" i="4"/>
  <c r="G92" i="4"/>
  <c r="G88" i="4"/>
  <c r="F405" i="4"/>
  <c r="F418" i="4"/>
  <c r="F481" i="4"/>
  <c r="E315" i="4"/>
  <c r="E314" i="4" s="1"/>
  <c r="E303" i="4"/>
  <c r="E302" i="4" s="1"/>
  <c r="E240" i="4"/>
  <c r="E239" i="4" s="1"/>
  <c r="F291" i="4"/>
  <c r="E277" i="4"/>
  <c r="E276" i="4" s="1"/>
  <c r="E275" i="4" s="1"/>
  <c r="E96" i="4"/>
  <c r="F769" i="4"/>
  <c r="E107" i="4"/>
  <c r="E769" i="4"/>
  <c r="E568" i="4"/>
  <c r="E567" i="4" s="1"/>
  <c r="E130" i="4"/>
  <c r="J847" i="4"/>
  <c r="F122" i="4"/>
  <c r="F614" i="4"/>
  <c r="E592" i="4"/>
  <c r="E102" i="4"/>
  <c r="F508" i="4"/>
  <c r="F255" i="4"/>
  <c r="F785" i="4"/>
  <c r="F562" i="4"/>
  <c r="F277" i="4"/>
  <c r="E740" i="4"/>
  <c r="E739" i="4" s="1"/>
  <c r="E734" i="4" s="1"/>
  <c r="E728" i="4" s="1"/>
  <c r="F240" i="4"/>
  <c r="E122" i="4"/>
  <c r="I847" i="4"/>
  <c r="F144" i="4"/>
  <c r="F107" i="4"/>
  <c r="E24" i="4"/>
  <c r="E23" i="4" s="1"/>
  <c r="H847" i="4"/>
  <c r="F821" i="4"/>
  <c r="E723" i="4"/>
  <c r="E821" i="4"/>
  <c r="F606" i="4"/>
  <c r="E144" i="4"/>
  <c r="F115" i="4"/>
  <c r="F96" i="4"/>
  <c r="E833" i="4"/>
  <c r="F826" i="4"/>
  <c r="F740" i="4"/>
  <c r="E695" i="4"/>
  <c r="E606" i="4"/>
  <c r="F541" i="4"/>
  <c r="E508" i="4"/>
  <c r="E503" i="4" s="1"/>
  <c r="F459" i="4"/>
  <c r="E255" i="4"/>
  <c r="E254" i="4" s="1"/>
  <c r="E253" i="4" s="1"/>
  <c r="E115" i="4"/>
  <c r="E16" i="4"/>
  <c r="E15" i="4" s="1"/>
  <c r="F102" i="4"/>
  <c r="F723" i="4"/>
  <c r="E541" i="4"/>
  <c r="E540" i="4" s="1"/>
  <c r="E539" i="4" s="1"/>
  <c r="E459" i="4"/>
  <c r="E458" i="4" s="1"/>
  <c r="E457" i="4" s="1"/>
  <c r="E785" i="4"/>
  <c r="E481" i="4"/>
  <c r="E480" i="4" s="1"/>
  <c r="E479" i="4" s="1"/>
  <c r="E467" i="4"/>
  <c r="E466" i="4" s="1"/>
  <c r="E465" i="4" s="1"/>
  <c r="F592" i="4"/>
  <c r="E614" i="4"/>
  <c r="F585" i="4"/>
  <c r="E492" i="4"/>
  <c r="F342" i="4"/>
  <c r="E291" i="4"/>
  <c r="E290" i="4" s="1"/>
  <c r="E289" i="4" s="1"/>
  <c r="E826" i="4"/>
  <c r="F467" i="4"/>
  <c r="E585" i="4"/>
  <c r="F568" i="4"/>
  <c r="E562" i="4"/>
  <c r="E561" i="4" s="1"/>
  <c r="E472" i="4"/>
  <c r="E418" i="4"/>
  <c r="E414" i="4" s="1"/>
  <c r="E342" i="4"/>
  <c r="E341" i="4" s="1"/>
  <c r="E340" i="4" s="1"/>
  <c r="E328" i="4" s="1"/>
  <c r="F130" i="4"/>
  <c r="G130" i="4" s="1"/>
  <c r="F85" i="4"/>
  <c r="E751" i="4"/>
  <c r="E750" i="4" s="1"/>
  <c r="F833" i="4"/>
  <c r="E627" i="4"/>
  <c r="E626" i="4" s="1"/>
  <c r="E524" i="4"/>
  <c r="E706" i="4"/>
  <c r="F660" i="4"/>
  <c r="E554" i="4"/>
  <c r="E808" i="4"/>
  <c r="E660" i="4"/>
  <c r="E659" i="4" s="1"/>
  <c r="E658" i="4" s="1"/>
  <c r="E649" i="4"/>
  <c r="E195" i="4"/>
  <c r="E438" i="4"/>
  <c r="E517" i="4"/>
  <c r="E405" i="4"/>
  <c r="E404" i="4" s="1"/>
  <c r="E390" i="4"/>
  <c r="E378" i="4"/>
  <c r="E373" i="4" s="1"/>
  <c r="E364" i="4"/>
  <c r="E425" i="4"/>
  <c r="E349" i="4"/>
  <c r="E348" i="4" s="1"/>
  <c r="E85" i="4"/>
  <c r="E41" i="4"/>
  <c r="E36" i="4" s="1"/>
  <c r="G833" i="4" l="1"/>
  <c r="G96" i="4"/>
  <c r="F349" i="4"/>
  <c r="G115" i="4"/>
  <c r="G107" i="4"/>
  <c r="E166" i="4"/>
  <c r="E694" i="4"/>
  <c r="F390" i="4"/>
  <c r="G390" i="4" s="1"/>
  <c r="G85" i="4"/>
  <c r="F751" i="4"/>
  <c r="G751" i="4" s="1"/>
  <c r="F695" i="4"/>
  <c r="G277" i="4"/>
  <c r="F378" i="4"/>
  <c r="F166" i="4"/>
  <c r="G166" i="4" s="1"/>
  <c r="F215" i="4"/>
  <c r="F41" i="4"/>
  <c r="G41" i="4" s="1"/>
  <c r="F627" i="4"/>
  <c r="G627" i="4" s="1"/>
  <c r="G531" i="4"/>
  <c r="G349" i="4"/>
  <c r="F426" i="4"/>
  <c r="G427" i="4"/>
  <c r="F162" i="4"/>
  <c r="G162" i="4" s="1"/>
  <c r="G163" i="4"/>
  <c r="F205" i="4"/>
  <c r="G205" i="4" s="1"/>
  <c r="G206" i="4"/>
  <c r="F473" i="4"/>
  <c r="G474" i="4"/>
  <c r="F66" i="4"/>
  <c r="G67" i="4"/>
  <c r="F430" i="4"/>
  <c r="G430" i="4" s="1"/>
  <c r="G431" i="4"/>
  <c r="F702" i="4"/>
  <c r="G702" i="4" s="1"/>
  <c r="G703" i="4"/>
  <c r="F798" i="4"/>
  <c r="G798" i="4" s="1"/>
  <c r="G799" i="4"/>
  <c r="F335" i="4"/>
  <c r="G336" i="4"/>
  <c r="F360" i="4"/>
  <c r="G360" i="4" s="1"/>
  <c r="G361" i="4"/>
  <c r="F410" i="4"/>
  <c r="G410" i="4" s="1"/>
  <c r="G411" i="4"/>
  <c r="F576" i="4"/>
  <c r="G577" i="4"/>
  <c r="F434" i="4"/>
  <c r="G434" i="4" s="1"/>
  <c r="G435" i="4"/>
  <c r="F453" i="4"/>
  <c r="G454" i="4"/>
  <c r="F650" i="4"/>
  <c r="G650" i="4" s="1"/>
  <c r="G651" i="4"/>
  <c r="F414" i="4"/>
  <c r="G414" i="4" s="1"/>
  <c r="G418" i="4"/>
  <c r="G585" i="4"/>
  <c r="E215" i="4"/>
  <c r="G102" i="4"/>
  <c r="G606" i="4"/>
  <c r="F195" i="4"/>
  <c r="G195" i="4" s="1"/>
  <c r="F554" i="4"/>
  <c r="G554" i="4" s="1"/>
  <c r="G785" i="4"/>
  <c r="G508" i="4"/>
  <c r="G122" i="4"/>
  <c r="G769" i="4"/>
  <c r="F706" i="4"/>
  <c r="G706" i="4" s="1"/>
  <c r="F254" i="4"/>
  <c r="G255" i="4"/>
  <c r="F290" i="4"/>
  <c r="G291" i="4"/>
  <c r="F16" i="4"/>
  <c r="G17" i="4"/>
  <c r="F51" i="4"/>
  <c r="G51" i="4" s="1"/>
  <c r="G52" i="4"/>
  <c r="F365" i="4"/>
  <c r="G366" i="4"/>
  <c r="F400" i="4"/>
  <c r="G400" i="4" s="1"/>
  <c r="G401" i="4"/>
  <c r="G504" i="4"/>
  <c r="F503" i="4"/>
  <c r="G503" i="4" s="1"/>
  <c r="F10" i="4"/>
  <c r="G11" i="4"/>
  <c r="F448" i="4"/>
  <c r="G449" i="4"/>
  <c r="F717" i="4"/>
  <c r="G718" i="4"/>
  <c r="F498" i="4"/>
  <c r="G499" i="4"/>
  <c r="F548" i="4"/>
  <c r="G549" i="4"/>
  <c r="F645" i="4"/>
  <c r="G646" i="4"/>
  <c r="F689" i="4"/>
  <c r="G690" i="4"/>
  <c r="F730" i="4"/>
  <c r="G731" i="4"/>
  <c r="F567" i="4"/>
  <c r="G567" i="4" s="1"/>
  <c r="G568" i="4"/>
  <c r="G723" i="4"/>
  <c r="F722" i="4"/>
  <c r="F721" i="4" s="1"/>
  <c r="F540" i="4"/>
  <c r="G541" i="4"/>
  <c r="F139" i="4"/>
  <c r="G144" i="4"/>
  <c r="F239" i="4"/>
  <c r="G239" i="4" s="1"/>
  <c r="G240" i="4"/>
  <c r="F561" i="4"/>
  <c r="G561" i="4" s="1"/>
  <c r="G562" i="4"/>
  <c r="F61" i="4"/>
  <c r="G62" i="4"/>
  <c r="F247" i="4"/>
  <c r="G247" i="4" s="1"/>
  <c r="G248" i="4"/>
  <c r="F374" i="4"/>
  <c r="G374" i="4" s="1"/>
  <c r="G375" i="4"/>
  <c r="F330" i="4"/>
  <c r="G331" i="4"/>
  <c r="F493" i="4"/>
  <c r="G494" i="4"/>
  <c r="F525" i="4"/>
  <c r="G526" i="4"/>
  <c r="F37" i="4"/>
  <c r="G37" i="4" s="1"/>
  <c r="G38" i="4"/>
  <c r="F55" i="4"/>
  <c r="G55" i="4" s="1"/>
  <c r="G56" i="4"/>
  <c r="E234" i="4"/>
  <c r="G234" i="4" s="1"/>
  <c r="G235" i="4"/>
  <c r="F271" i="4"/>
  <c r="G272" i="4"/>
  <c r="F369" i="4"/>
  <c r="G369" i="4" s="1"/>
  <c r="G370" i="4"/>
  <c r="F439" i="4"/>
  <c r="G440" i="4"/>
  <c r="F735" i="4"/>
  <c r="G735" i="4" s="1"/>
  <c r="G736" i="4"/>
  <c r="G810" i="4"/>
  <c r="F809" i="4"/>
  <c r="F211" i="4"/>
  <c r="G211" i="4" s="1"/>
  <c r="G212" i="4"/>
  <c r="F297" i="4"/>
  <c r="G298" i="4"/>
  <c r="F324" i="4"/>
  <c r="G325" i="4"/>
  <c r="F486" i="4"/>
  <c r="G486" i="4" s="1"/>
  <c r="G487" i="4"/>
  <c r="F513" i="4"/>
  <c r="G513" i="4" s="1"/>
  <c r="G514" i="4"/>
  <c r="F621" i="4"/>
  <c r="G621" i="4" s="1"/>
  <c r="G622" i="4"/>
  <c r="F654" i="4"/>
  <c r="G655" i="4"/>
  <c r="F443" i="4"/>
  <c r="G443" i="4" s="1"/>
  <c r="G444" i="4"/>
  <c r="F745" i="4"/>
  <c r="G745" i="4" s="1"/>
  <c r="G746" i="4"/>
  <c r="F762" i="4"/>
  <c r="G762" i="4" s="1"/>
  <c r="G763" i="4"/>
  <c r="F803" i="4"/>
  <c r="G803" i="4" s="1"/>
  <c r="G804" i="4"/>
  <c r="F535" i="4"/>
  <c r="G536" i="4"/>
  <c r="F640" i="4"/>
  <c r="G640" i="4" s="1"/>
  <c r="G641" i="4"/>
  <c r="F24" i="4"/>
  <c r="F517" i="4"/>
  <c r="G517" i="4" s="1"/>
  <c r="G592" i="4"/>
  <c r="G826" i="4"/>
  <c r="E139" i="4"/>
  <c r="G821" i="4"/>
  <c r="G614" i="4"/>
  <c r="F303" i="4"/>
  <c r="G530" i="4"/>
  <c r="F458" i="4"/>
  <c r="G459" i="4"/>
  <c r="F659" i="4"/>
  <c r="G660" i="4"/>
  <c r="F466" i="4"/>
  <c r="G467" i="4"/>
  <c r="F341" i="4"/>
  <c r="G342" i="4"/>
  <c r="G695" i="4"/>
  <c r="F739" i="4"/>
  <c r="G740" i="4"/>
  <c r="E722" i="4"/>
  <c r="E721" i="4" s="1"/>
  <c r="G378" i="4"/>
  <c r="F480" i="4"/>
  <c r="G481" i="4"/>
  <c r="F404" i="4"/>
  <c r="G404" i="4" s="1"/>
  <c r="G405" i="4"/>
  <c r="F315" i="4"/>
  <c r="F72" i="4"/>
  <c r="F581" i="4"/>
  <c r="F276" i="4"/>
  <c r="E265" i="4"/>
  <c r="E464" i="4"/>
  <c r="E301" i="4"/>
  <c r="E768" i="4"/>
  <c r="E767" i="4" s="1"/>
  <c r="E749" i="4" s="1"/>
  <c r="E14" i="4"/>
  <c r="F768" i="4"/>
  <c r="E502" i="4"/>
  <c r="E491" i="4" s="1"/>
  <c r="E814" i="4"/>
  <c r="F814" i="4"/>
  <c r="E72" i="4"/>
  <c r="E581" i="4"/>
  <c r="E580" i="4" s="1"/>
  <c r="E625" i="4"/>
  <c r="E389" i="4"/>
  <c r="E388" i="4" s="1"/>
  <c r="E553" i="4"/>
  <c r="E347" i="4"/>
  <c r="E71" i="4" l="1"/>
  <c r="F553" i="4"/>
  <c r="G215" i="4"/>
  <c r="E687" i="4"/>
  <c r="F314" i="4"/>
  <c r="G314" i="4" s="1"/>
  <c r="G315" i="4"/>
  <c r="G654" i="4"/>
  <c r="F649" i="4"/>
  <c r="G649" i="4" s="1"/>
  <c r="F323" i="4"/>
  <c r="G323" i="4" s="1"/>
  <c r="G324" i="4"/>
  <c r="G493" i="4"/>
  <c r="F492" i="4"/>
  <c r="G492" i="4" s="1"/>
  <c r="F539" i="4"/>
  <c r="G539" i="4" s="1"/>
  <c r="G540" i="4"/>
  <c r="F334" i="4"/>
  <c r="G334" i="4" s="1"/>
  <c r="G335" i="4"/>
  <c r="F65" i="4"/>
  <c r="G65" i="4" s="1"/>
  <c r="G66" i="4"/>
  <c r="G426" i="4"/>
  <c r="F425" i="4"/>
  <c r="G425" i="4" s="1"/>
  <c r="E264" i="4"/>
  <c r="E263" i="4" s="1"/>
  <c r="G265" i="4"/>
  <c r="G72" i="4"/>
  <c r="F71" i="4"/>
  <c r="G71" i="4" s="1"/>
  <c r="F465" i="4"/>
  <c r="G466" i="4"/>
  <c r="F457" i="4"/>
  <c r="G457" i="4" s="1"/>
  <c r="G458" i="4"/>
  <c r="F729" i="4"/>
  <c r="G729" i="4" s="1"/>
  <c r="G730" i="4"/>
  <c r="F644" i="4"/>
  <c r="G644" i="4" s="1"/>
  <c r="G645" i="4"/>
  <c r="G498" i="4"/>
  <c r="F497" i="4"/>
  <c r="G497" i="4" s="1"/>
  <c r="F447" i="4"/>
  <c r="G447" i="4" s="1"/>
  <c r="G448" i="4"/>
  <c r="G365" i="4"/>
  <c r="F364" i="4"/>
  <c r="G364" i="4" s="1"/>
  <c r="F253" i="4"/>
  <c r="G253" i="4" s="1"/>
  <c r="G254" i="4"/>
  <c r="F580" i="4"/>
  <c r="G580" i="4" s="1"/>
  <c r="G581" i="4"/>
  <c r="F23" i="4"/>
  <c r="G23" i="4" s="1"/>
  <c r="G24" i="4"/>
  <c r="F534" i="4"/>
  <c r="G534" i="4" s="1"/>
  <c r="G535" i="4"/>
  <c r="F296" i="4"/>
  <c r="G296" i="4" s="1"/>
  <c r="G297" i="4"/>
  <c r="G439" i="4"/>
  <c r="F438" i="4"/>
  <c r="G438" i="4" s="1"/>
  <c r="G271" i="4"/>
  <c r="F264" i="4"/>
  <c r="G525" i="4"/>
  <c r="F524" i="4"/>
  <c r="G524" i="4" s="1"/>
  <c r="F329" i="4"/>
  <c r="G329" i="4" s="1"/>
  <c r="G330" i="4"/>
  <c r="F452" i="4"/>
  <c r="G452" i="4" s="1"/>
  <c r="G453" i="4"/>
  <c r="F575" i="4"/>
  <c r="G575" i="4" s="1"/>
  <c r="G576" i="4"/>
  <c r="G473" i="4"/>
  <c r="F472" i="4"/>
  <c r="G472" i="4" s="1"/>
  <c r="F767" i="4"/>
  <c r="G768" i="4"/>
  <c r="F275" i="4"/>
  <c r="G276" i="4"/>
  <c r="F479" i="4"/>
  <c r="G479" i="4" s="1"/>
  <c r="G480" i="4"/>
  <c r="F734" i="4"/>
  <c r="G739" i="4"/>
  <c r="F340" i="4"/>
  <c r="G341" i="4"/>
  <c r="F658" i="4"/>
  <c r="G658" i="4" s="1"/>
  <c r="G659" i="4"/>
  <c r="G809" i="4"/>
  <c r="F808" i="4"/>
  <c r="F688" i="4"/>
  <c r="G689" i="4"/>
  <c r="F547" i="4"/>
  <c r="G548" i="4"/>
  <c r="F716" i="4"/>
  <c r="G716" i="4" s="1"/>
  <c r="G717" i="4"/>
  <c r="F9" i="4"/>
  <c r="G10" i="4"/>
  <c r="F289" i="4"/>
  <c r="G289" i="4" s="1"/>
  <c r="G290" i="4"/>
  <c r="F389" i="4"/>
  <c r="G553" i="4"/>
  <c r="F210" i="4"/>
  <c r="F36" i="4"/>
  <c r="G36" i="4" s="1"/>
  <c r="G721" i="4"/>
  <c r="F626" i="4"/>
  <c r="F502" i="4"/>
  <c r="F694" i="4"/>
  <c r="G694" i="4" s="1"/>
  <c r="G139" i="4"/>
  <c r="F348" i="4"/>
  <c r="G814" i="4"/>
  <c r="E210" i="4"/>
  <c r="E70" i="4" s="1"/>
  <c r="F373" i="4"/>
  <c r="G373" i="4" s="1"/>
  <c r="F750" i="4"/>
  <c r="G750" i="4" s="1"/>
  <c r="G722" i="4"/>
  <c r="F60" i="4"/>
  <c r="G60" i="4" s="1"/>
  <c r="G61" i="4"/>
  <c r="F302" i="4"/>
  <c r="G303" i="4"/>
  <c r="F15" i="4"/>
  <c r="G16" i="4"/>
  <c r="E552" i="4"/>
  <c r="G210" i="4" l="1"/>
  <c r="G264" i="4"/>
  <c r="F388" i="4"/>
  <c r="G388" i="4" s="1"/>
  <c r="G389" i="4"/>
  <c r="F8" i="4"/>
  <c r="G8" i="4" s="1"/>
  <c r="G9" i="4"/>
  <c r="F546" i="4"/>
  <c r="G546" i="4" s="1"/>
  <c r="G547" i="4"/>
  <c r="F328" i="4"/>
  <c r="G328" i="4" s="1"/>
  <c r="G340" i="4"/>
  <c r="F749" i="4"/>
  <c r="G749" i="4" s="1"/>
  <c r="G767" i="4"/>
  <c r="G302" i="4"/>
  <c r="F301" i="4"/>
  <c r="G301" i="4" s="1"/>
  <c r="G348" i="4"/>
  <c r="F347" i="4"/>
  <c r="G347" i="4" s="1"/>
  <c r="G626" i="4"/>
  <c r="F625" i="4"/>
  <c r="G625" i="4" s="1"/>
  <c r="G808" i="4"/>
  <c r="F491" i="4"/>
  <c r="G491" i="4" s="1"/>
  <c r="G502" i="4"/>
  <c r="G688" i="4"/>
  <c r="F687" i="4"/>
  <c r="G687" i="4" s="1"/>
  <c r="F728" i="4"/>
  <c r="G728" i="4" s="1"/>
  <c r="G734" i="4"/>
  <c r="F263" i="4"/>
  <c r="G263" i="4" s="1"/>
  <c r="G275" i="4"/>
  <c r="G465" i="4"/>
  <c r="F464" i="4"/>
  <c r="G464" i="4" s="1"/>
  <c r="G15" i="4"/>
  <c r="F14" i="4"/>
  <c r="G14" i="4" s="1"/>
  <c r="F70" i="4"/>
  <c r="G70" i="4" s="1"/>
  <c r="F552" i="4"/>
  <c r="G552" i="4" s="1"/>
  <c r="E813" i="4"/>
  <c r="E847" i="4" s="1"/>
  <c r="F813" i="4" l="1"/>
  <c r="G813" i="4" l="1"/>
  <c r="F847" i="4"/>
  <c r="G847" i="4" s="1"/>
</calcChain>
</file>

<file path=xl/sharedStrings.xml><?xml version="1.0" encoding="utf-8"?>
<sst xmlns="http://schemas.openxmlformats.org/spreadsheetml/2006/main" count="2197" uniqueCount="774">
  <si>
    <t>&lt;caption&gt;</t>
  </si>
  <si>
    <t>Бюджет: &lt;Бюджет&gt;</t>
  </si>
  <si>
    <t>Финансовый орган, обслуживающий данный бюджет: &lt;ФО&gt;</t>
  </si>
  <si>
    <t>Наименование</t>
  </si>
  <si>
    <t>Код главы</t>
  </si>
  <si>
    <t>РзПр</t>
  </si>
  <si>
    <t>ЦСР</t>
  </si>
  <si>
    <t>ВР</t>
  </si>
  <si>
    <t>I Год</t>
  </si>
  <si>
    <t>II Год</t>
  </si>
  <si>
    <t>III Год</t>
  </si>
  <si>
    <t>&lt;ColNumber&gt;</t>
  </si>
  <si>
    <t>&lt;ГРБСИмя&gt;</t>
  </si>
  <si>
    <t>&lt;ГРБС&gt;</t>
  </si>
  <si>
    <t>&lt;Год1&gt;</t>
  </si>
  <si>
    <t>&lt;Год2&gt;</t>
  </si>
  <si>
    <t>&lt;Год3&gt;</t>
  </si>
  <si>
    <t>&lt;ФКРИмя_ХХ00&gt;</t>
  </si>
  <si>
    <t>&lt;ФКР_ХХ00&gt;</t>
  </si>
  <si>
    <t>&lt;ФКРИмя_ХХХХ&gt;</t>
  </si>
  <si>
    <t>&lt;ФКР_ХХХХ&gt;</t>
  </si>
  <si>
    <t>&lt;ЦСРИмя_ХХ00000000&gt;</t>
  </si>
  <si>
    <t>&lt;ЦСР_ХХ00000000&gt;</t>
  </si>
  <si>
    <t>&lt;ЦСРИмя_ХХХ0000000&gt;</t>
  </si>
  <si>
    <t>&lt;ЦСР_ХХХ0000000&gt;</t>
  </si>
  <si>
    <t>&lt;ЦСРИмя_ХХХХХ00000&gt;</t>
  </si>
  <si>
    <t>&lt;ЦСР_ХХХХХ00000&gt;</t>
  </si>
  <si>
    <t>&lt;ЦСРИмя_ХХХХХХХХХХ&gt;</t>
  </si>
  <si>
    <t>&lt;ЦСР_ХХХХХХХХХХ&gt;</t>
  </si>
  <si>
    <t>&lt;ВРИмя&gt;</t>
  </si>
  <si>
    <t>&lt;ВР&gt;</t>
  </si>
  <si>
    <t xml:space="preserve">ИТОГО  </t>
  </si>
  <si>
    <t>Ответственный исполнитель</t>
  </si>
  <si>
    <t>&lt;ДолжностьИсполнителя&gt;</t>
  </si>
  <si>
    <t>&lt;ИмяИсполнителя&gt;</t>
  </si>
  <si>
    <t>&lt;ТелефонИсполнителя&gt;</t>
  </si>
  <si>
    <t>(должность)</t>
  </si>
  <si>
    <t>(подпись)</t>
  </si>
  <si>
    <t>(расшифровка подписи)</t>
  </si>
  <si>
    <t>(телефон)</t>
  </si>
  <si>
    <t>&lt;НаДату&gt;</t>
  </si>
  <si>
    <t>СубКОСГУ</t>
  </si>
  <si>
    <t>&lt;СубЭКРИмя&gt;</t>
  </si>
  <si>
    <t>&lt;СубЭКР&gt;</t>
  </si>
  <si>
    <t>Единица измерения: &lt;sumFormat&gt;</t>
  </si>
  <si>
    <t>&lt;АналитическийКлассификатор1&gt;</t>
  </si>
  <si>
    <t>&lt;clsAnalityc1&gt;</t>
  </si>
  <si>
    <t xml:space="preserve"> </t>
  </si>
  <si>
    <t>&lt;clsAnalityc3&gt;</t>
  </si>
  <si>
    <t>&lt;АналитИстИмя1&gt;</t>
  </si>
  <si>
    <t>&lt;АналитИстИмя3&gt;</t>
  </si>
  <si>
    <t>&lt;АналитическийКлассификатор3&gt;</t>
  </si>
  <si>
    <t>&lt;clsAnalityc2&gt;</t>
  </si>
  <si>
    <t>&lt;АналитическийКлассификатор2&gt;</t>
  </si>
  <si>
    <t>&lt;АналитИстИмя2&gt;</t>
  </si>
  <si>
    <t>&lt;ВР1Имя&gt;</t>
  </si>
  <si>
    <t>&lt;ВР2Имя&gt;</t>
  </si>
  <si>
    <t>&lt;ВР1&gt;</t>
  </si>
  <si>
    <t>&lt;ВР2&gt;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</si>
  <si>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</si>
  <si>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</si>
  <si>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</si>
  <si>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</si>
  <si>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</si>
  <si>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</si>
  <si>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</si>
  <si>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</si>
  <si>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</si>
  <si>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</si>
  <si>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</si>
  <si>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</si>
  <si>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автономным учреждениям</t>
  </si>
  <si>
    <t>620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</si>
  <si>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</si>
  <si>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</si>
  <si>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</si>
  <si>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</si>
  <si>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630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</si>
  <si>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</si>
  <si>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</si>
  <si>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</si>
  <si>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</si>
  <si>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Подпрограмма "Общее образование"</t>
  </si>
  <si>
    <t>Расходы на выплаты персоналу казенных учреждений</t>
  </si>
  <si>
    <t>110</t>
  </si>
  <si>
    <t>Иные бюджетные ассигнования</t>
  </si>
  <si>
    <t>800</t>
  </si>
  <si>
    <t>Уплата налогов, сборов и иных платежей</t>
  </si>
  <si>
    <t>850</t>
  </si>
  <si>
    <t>Обеспечивающая подпрограмма</t>
  </si>
  <si>
    <t>Обеспечение деятельности органов местного самоуправления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</si>
  <si>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</si>
  <si>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Обслуживание государственного (муниципального) долга</t>
  </si>
  <si>
    <t>Обслуживание муниципального долга</t>
  </si>
  <si>
    <t>Резервные средства</t>
  </si>
  <si>
    <t>870</t>
  </si>
  <si>
    <t>Публичные нормативные социальные выплаты гражданам</t>
  </si>
  <si>
    <t>Итого по муниципальным программам</t>
  </si>
  <si>
    <t>Закупка товаров, работ и услуг для государственных (муниципальных) нужд</t>
  </si>
  <si>
    <t xml:space="preserve">Субсидии бюджетным учреждениям </t>
  </si>
  <si>
    <t>01 0 00 00000</t>
  </si>
  <si>
    <t>07 0 00 00000</t>
  </si>
  <si>
    <t>07 2 00 00000</t>
  </si>
  <si>
    <t>10 0 00 00000</t>
  </si>
  <si>
    <t>10 1 00 00000</t>
  </si>
  <si>
    <t>10 3 00 00000</t>
  </si>
  <si>
    <t>10 3 02 00000</t>
  </si>
  <si>
    <t>05 0 00 00000</t>
  </si>
  <si>
    <t>05 1 00 00000</t>
  </si>
  <si>
    <t>16 0 00 00000</t>
  </si>
  <si>
    <t>05 1 01 00000</t>
  </si>
  <si>
    <t>05 3 00 00000</t>
  </si>
  <si>
    <t>05 3 01 00000</t>
  </si>
  <si>
    <t>06 0 00 00000</t>
  </si>
  <si>
    <t>06 4 00 00000</t>
  </si>
  <si>
    <t>06 4 01 00000</t>
  </si>
  <si>
    <t>12 0 00 00000</t>
  </si>
  <si>
    <t>12 1 00 00000</t>
  </si>
  <si>
    <t>12 3 00 00000</t>
  </si>
  <si>
    <t>12 3 01 00000</t>
  </si>
  <si>
    <t>13 0 00 00000</t>
  </si>
  <si>
    <t>13 1 00 00000</t>
  </si>
  <si>
    <t>14 0 00 00000</t>
  </si>
  <si>
    <t>15 2 00 00000</t>
  </si>
  <si>
    <t>95 0 00 00000</t>
  </si>
  <si>
    <t xml:space="preserve">Непрограммные расходы бюджета </t>
  </si>
  <si>
    <t>99 0 00 00000</t>
  </si>
  <si>
    <t>02 0 00 00000</t>
  </si>
  <si>
    <t>02 2 00 00000</t>
  </si>
  <si>
    <t>02 3 00 00000</t>
  </si>
  <si>
    <t>02 3 01 00000</t>
  </si>
  <si>
    <t>02 4 00 00000</t>
  </si>
  <si>
    <t>02 8 00 00000</t>
  </si>
  <si>
    <t>02 8 01 00000</t>
  </si>
  <si>
    <t>03 0 00 00000</t>
  </si>
  <si>
    <t>03 1 00 00000</t>
  </si>
  <si>
    <t>03 1 02 00000</t>
  </si>
  <si>
    <t>03 2 00 00000</t>
  </si>
  <si>
    <t>04 0 00 00000</t>
  </si>
  <si>
    <t>04 1 00 00000</t>
  </si>
  <si>
    <t>04 2 00 00000</t>
  </si>
  <si>
    <t>02 2 01 00000</t>
  </si>
  <si>
    <t>12 5 00 00000</t>
  </si>
  <si>
    <t>12 5 01 00000</t>
  </si>
  <si>
    <t>тыс.руб.</t>
  </si>
  <si>
    <t>15 1 02 00000</t>
  </si>
  <si>
    <t xml:space="preserve">Муниципальная программа «Здравоохранение» </t>
  </si>
  <si>
    <t>Основное мероприятие «Обеспечение выполнения функций муниципальных музеев»</t>
  </si>
  <si>
    <t>Расходы на обеспечение деятельности (оказание услуг) муниципальных учреждений - музеи, галереи</t>
  </si>
  <si>
    <t>02 2 01 06130</t>
  </si>
  <si>
    <t>Расходы на обеспечение деятельности (оказание услуг) муниципальных учреждений - библиотеки</t>
  </si>
  <si>
    <t>02 3 01 06100</t>
  </si>
  <si>
    <t>Мероприятия в сфере культуры</t>
  </si>
  <si>
    <t>Стипендии в области образования, культуры и искусства</t>
  </si>
  <si>
    <t>Расходы на обеспечение деятельности (оказание услуг) муниципальных учреждений - общеобразовательные организации</t>
  </si>
  <si>
    <t>Расходы на обеспечение деятельности (оказание услуг) муниципальных учреждений - организации дополнительного образования</t>
  </si>
  <si>
    <t>Предоставление доплаты за выслугу лет к трудовой пенсии муниципальным служащим за счет средств местного бюджета</t>
  </si>
  <si>
    <t>Мероприятия по организации отдыха детей в каникулярное время</t>
  </si>
  <si>
    <t>Оказание поддержки социально ориентированным некоммерческим организациям</t>
  </si>
  <si>
    <t>Подпрограмма «Развитие физической культуры и спорта»</t>
  </si>
  <si>
    <t>05 1 01 00570</t>
  </si>
  <si>
    <t>Подпрограмма «Подготовка спортивного резерва»</t>
  </si>
  <si>
    <t>Основное мероприятие «Обеспечение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экзамена»</t>
  </si>
  <si>
    <t>12 1 02 00000</t>
  </si>
  <si>
    <t>12 1 03 00000</t>
  </si>
  <si>
    <t xml:space="preserve">Обеспечивающая подпрограмма   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</si>
  <si>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</si>
  <si>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12 5 01 06090</t>
  </si>
  <si>
    <t>Функционирование высшего должностного лица</t>
  </si>
  <si>
    <t>12 5 01 00110</t>
  </si>
  <si>
    <t>Обеспечение деятельности финансового органа</t>
  </si>
  <si>
    <t>12 5 01 00160</t>
  </si>
  <si>
    <t>12 5 01 00720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</si>
  <si>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</si>
  <si>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12 5 01 06070</t>
  </si>
  <si>
    <t>Осуществление государственных полномочий Московской области в области земельных отношений</t>
  </si>
  <si>
    <t>12 1 03 60830</t>
  </si>
  <si>
    <t>Расходы на обеспечение деятельности (оказание услуг) муниципальных учреждений в сфере физической культуры и спорта</t>
  </si>
  <si>
    <t>05 1 01 06140</t>
  </si>
  <si>
    <t>Обеспечение деятельности администрации</t>
  </si>
  <si>
    <t>12 5 01 00120</t>
  </si>
  <si>
    <t>Основное мероприятие «Обеспечение безопасности гидротехнических сооружений и проведение мероприятий по берегоукреплению»</t>
  </si>
  <si>
    <t>07 2 01 00000</t>
  </si>
  <si>
    <t>07 5 00 00000</t>
  </si>
  <si>
    <t>09 0 00 00000</t>
  </si>
  <si>
    <t>09 1 00 00000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</si>
  <si>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</si>
  <si>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09 2 00 00000</t>
  </si>
  <si>
    <t>09 2 01 00000</t>
  </si>
  <si>
    <t>Реализация мероприятий по обеспечению жильем молодых семей</t>
  </si>
  <si>
    <t>09 2 01 L4970</t>
  </si>
  <si>
    <t>09 3 00 00000</t>
  </si>
  <si>
    <t>09 3 01 00000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</si>
  <si>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</si>
  <si>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09 3 01 60820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</si>
  <si>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</si>
  <si>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10 6 00 00000</t>
  </si>
  <si>
    <t>10 6 01 00000</t>
  </si>
  <si>
    <t>10 8 00 00000</t>
  </si>
  <si>
    <t>11 0 00 00000</t>
  </si>
  <si>
    <t>11 3 00 00000</t>
  </si>
  <si>
    <t>11 3 02 00000</t>
  </si>
  <si>
    <t>Содействие развитию малого и среднего предпринимательства</t>
  </si>
  <si>
    <t>11 3 02 00750</t>
  </si>
  <si>
    <t>Расходы на обеспечение деятельности (оказание услуг) муниципальных учреждений в сфере похоронного дела</t>
  </si>
  <si>
    <t>06 2 00 00000</t>
  </si>
  <si>
    <t>06 2 01 00000</t>
  </si>
  <si>
    <t>06 4 01 60870</t>
  </si>
  <si>
    <t>16 2 00 00000</t>
  </si>
  <si>
    <t>16 2 04 00000</t>
  </si>
  <si>
    <t>Ликвидация самовольных, недостроенных и аварийных объектов на территории муниципального образования</t>
  </si>
  <si>
    <t>14 2 00 00000</t>
  </si>
  <si>
    <t>Софинансирование работ по капитальному ремонту и ремонту автомобильных дорог общего пользования местного значения</t>
  </si>
  <si>
    <t>Мероприятия по обеспечению безопасности дорожного движения</t>
  </si>
  <si>
    <t>13 1 01 00000</t>
  </si>
  <si>
    <t>Дорожная деятельность в отношении автомобильных дорог местного значения в границах городского округа (Содержание объектов дорожного хозяйства)</t>
  </si>
  <si>
    <t>Дорожная деятельность в отношении автомобильных дорог местного значения в границах городского округа (содержание автомобильных дорог)</t>
  </si>
  <si>
    <t>Дорожная деятельность в отношении автомобильных дорог местного значения в границах городского округа (разработка и экспертиза проектно-сметной документации капитального ремонта  автомобильных  дорог  общего пользования)</t>
  </si>
  <si>
    <t>Дорожная деятельность в отношении автомобильных дорог местного значения в границах городского округа (текущий,ямочный ремонт автомобильных дорог)</t>
  </si>
  <si>
    <t>Расходы на обеспечение деятельности (оказание услуг) муниципальных учреждений в сфере молодежной политики</t>
  </si>
  <si>
    <t>13 4 00 00000</t>
  </si>
  <si>
    <t>13 4 01 00000</t>
  </si>
  <si>
    <t>Руководство и управление в сфере установленных функций органов местного самоуправления</t>
  </si>
  <si>
    <t xml:space="preserve">Председатель представительного органа местного самоуправления </t>
  </si>
  <si>
    <t>95 0 00 00010</t>
  </si>
  <si>
    <t>95 0 00 00020</t>
  </si>
  <si>
    <t>Расходы на содержание представительного органа муниципального образования</t>
  </si>
  <si>
    <t>95 0 00 00030</t>
  </si>
  <si>
    <t xml:space="preserve">Резервный фонд администрации </t>
  </si>
  <si>
    <t>99 0 00 00060</t>
  </si>
  <si>
    <t>Резервный фонд на предупреждение и ликвидацию чрезвычайных ситуаций и последствий стихийных бедствий</t>
  </si>
  <si>
    <t>99 0 00 00070</t>
  </si>
  <si>
    <t>08 0 00 00000</t>
  </si>
  <si>
    <t>08 1 00 00000</t>
  </si>
  <si>
    <t>08 1 01 00000</t>
  </si>
  <si>
    <t>08 1 02 00000</t>
  </si>
  <si>
    <t>08 1 04 00000</t>
  </si>
  <si>
    <t>Осуществление мероприятий в сфере профилактики правонарушений</t>
  </si>
  <si>
    <t>08 1 04 00900</t>
  </si>
  <si>
    <t>08 1 05 00000</t>
  </si>
  <si>
    <t>08 1 05 00990</t>
  </si>
  <si>
    <t>08 2 00 00000</t>
  </si>
  <si>
    <t>08 2 01 00000</t>
  </si>
  <si>
    <t>08 2 02 00000</t>
  </si>
  <si>
    <t>Осуществление мероприятий по обеспечению безопасности людей на водных объектах, охране их жизни и здоровья</t>
  </si>
  <si>
    <t>08 3 00 00000</t>
  </si>
  <si>
    <t>08 3 01 00000</t>
  </si>
  <si>
    <t>08 4 00 00000</t>
  </si>
  <si>
    <t>08 4 01 00000</t>
  </si>
  <si>
    <t>Обеспечение первичных мер пожарной безопасности в границах городского округа</t>
  </si>
  <si>
    <t>08 4 01 00360</t>
  </si>
  <si>
    <t>08 5 00 00000</t>
  </si>
  <si>
    <t>08 5 01 00000</t>
  </si>
  <si>
    <t>13 1 01 00821</t>
  </si>
  <si>
    <t>13 1 01 00824</t>
  </si>
  <si>
    <t>тип средств</t>
  </si>
  <si>
    <t>900100</t>
  </si>
  <si>
    <t>900302</t>
  </si>
  <si>
    <t xml:space="preserve">Обеспечение деятельности контрольно-счетной палаты </t>
  </si>
  <si>
    <t>95 0 00 00150</t>
  </si>
  <si>
    <t>15 0 00 00000</t>
  </si>
  <si>
    <t>15 1 00 00000</t>
  </si>
  <si>
    <t>15 2 01 00000</t>
  </si>
  <si>
    <t>Развитие информационной инфраструктуры ( обеспечение оборудованием и поддержание его работоспособности)</t>
  </si>
  <si>
    <t>15 2 01 01152</t>
  </si>
  <si>
    <t>15 2 02 00000</t>
  </si>
  <si>
    <t>Информационная безопасность</t>
  </si>
  <si>
    <t>15 2 02 01160</t>
  </si>
  <si>
    <t>15 2 03 00000</t>
  </si>
  <si>
    <t>15 2 03 01171</t>
  </si>
  <si>
    <t>15 2 03 01172</t>
  </si>
  <si>
    <t>15 2 03 01173</t>
  </si>
  <si>
    <t>Подпрограмма «Финансовое обеспечение системы организации медицинской помощи»</t>
  </si>
  <si>
    <t>01 5 00 00000</t>
  </si>
  <si>
    <t>Основное мероприятие «Развитие мер социальной поддержки медицинских работников»</t>
  </si>
  <si>
    <t>Проведение мероприятий по комплексной борьбе с борщевиком Сосновского</t>
  </si>
  <si>
    <t>06 2 01 01280</t>
  </si>
  <si>
    <t>17 0 00 00000</t>
  </si>
  <si>
    <t>17 1 00 00000</t>
  </si>
  <si>
    <t>17 1 01 00000</t>
  </si>
  <si>
    <t>17 1 F2 00000</t>
  </si>
  <si>
    <t>17 2 00 00000</t>
  </si>
  <si>
    <t>17 2 01 00000</t>
  </si>
  <si>
    <t>Ремонт подъездов в многоквартирных домах</t>
  </si>
  <si>
    <t>18 0 00 00000</t>
  </si>
  <si>
    <t>18 5 00 00000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</si>
  <si>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</si>
  <si>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Взносы на капитальный ремонт общего имущества многоквартирных домов</t>
  </si>
  <si>
    <t>12 1 02 00180</t>
  </si>
  <si>
    <t>Основное мероприятие "Создание условий для реализации полномочий органов местного самоуправления"</t>
  </si>
  <si>
    <t>08 1 07 00000</t>
  </si>
  <si>
    <t>08 1 07 06250</t>
  </si>
  <si>
    <t xml:space="preserve">ВСЕГО      </t>
  </si>
  <si>
    <t>Подпрограмма "Обеспечивающая подпрограмма"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</si>
  <si>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</si>
  <si>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08 1 01 00310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</si>
  <si>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</si>
  <si>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08 1 02 00780</t>
  </si>
  <si>
    <t>Основное мероприятие «Реализация механизмов муниципальной поддержки субъектов малого и среднего предпринимательства»</t>
  </si>
  <si>
    <t>Депутат представительного органа местного самоуправления на постоянной основе</t>
  </si>
  <si>
    <t>900202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</si>
  <si>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</si>
  <si>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Внедрение и обеспечение функционирования модели персонифицированного финансирования дополнительного образования детей</t>
  </si>
  <si>
    <t>10 2 00 00000</t>
  </si>
  <si>
    <t>08 1 07 62820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</si>
  <si>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</si>
  <si>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Организация и проведение официальных физкультурно-оздоровительных и спортивных мероприятий</t>
  </si>
  <si>
    <t>Подпрограмма "Обеспечение пожарной безопасности на территории муниципального образования Московской области"</t>
  </si>
  <si>
    <t>Подпрограмма "Обеспечение мероприятий гражданской обороны на территории муниципального образования Московской области"</t>
  </si>
  <si>
    <t>Муниципальная программа "Экология и окружающая среда"</t>
  </si>
  <si>
    <t>Подпрограмма "Комплексное развитие сельских территорий"</t>
  </si>
  <si>
    <t>06 3 00 00000</t>
  </si>
  <si>
    <t>10 3 02 S0320</t>
  </si>
  <si>
    <t>12 5 01 00870</t>
  </si>
  <si>
    <t>Взносы в общественные организации</t>
  </si>
  <si>
    <t>Ликвидация несанкционированных свалок в границах городского округа</t>
  </si>
  <si>
    <t>17 1 01 71580</t>
  </si>
  <si>
    <t>02 6 00 00000</t>
  </si>
  <si>
    <t>02 6 01 06260</t>
  </si>
  <si>
    <t>02 6 01 00000</t>
  </si>
  <si>
    <t>Ремонт дворовых территорий</t>
  </si>
  <si>
    <t>Основное мероприятие «Строительство и содержание газопроводов в населенных пунктах»</t>
  </si>
  <si>
    <t>10 3 05 00000</t>
  </si>
  <si>
    <t>08 6 00 00000</t>
  </si>
  <si>
    <t>08 6 01 00000</t>
  </si>
  <si>
    <t>Содержание и развитие муниципальных экстренных оперативных служб</t>
  </si>
  <si>
    <t>08 6 01 01020</t>
  </si>
  <si>
    <t>(3500 компы ЦО +67,4 комп ЕИС УГ)</t>
  </si>
  <si>
    <t>04 5 00 00000</t>
  </si>
  <si>
    <t>07 4 00 00000</t>
  </si>
  <si>
    <t>Основное мероприятие «Осуществление отдельных полномочий в области лесных отношений»</t>
  </si>
  <si>
    <t>07 4 01 00000</t>
  </si>
  <si>
    <t>09 7 00 00000</t>
  </si>
  <si>
    <t>09 7 01 00000</t>
  </si>
  <si>
    <t>Реализация мероприятий по улучшению жилищных условий многодетных семей</t>
  </si>
  <si>
    <t>09 7 01 S0190</t>
  </si>
  <si>
    <t>17 1 F2 54249</t>
  </si>
  <si>
    <t>17 2 01 01480</t>
  </si>
  <si>
    <t>Участие в предупреждении и ликвидации последствий чрезвычайных ситуаций в границах городского округа</t>
  </si>
  <si>
    <t>Расходы на обеспечение деятельности (оказание услуг) муниципальных учреждений в сфере благоустройства (МБУ/МАУ)</t>
  </si>
  <si>
    <t>17 2 01 06242</t>
  </si>
  <si>
    <t>Приложение 4</t>
  </si>
  <si>
    <t>02 4 06 00000</t>
  </si>
  <si>
    <t>06 3 03 00000</t>
  </si>
  <si>
    <t>Частичная компенсация транспортных расходов организаций и индивидуальных предпринимателей по доставке продовольственных и промышленных товаров в сельские населенные пункты</t>
  </si>
  <si>
    <t>06 3 03 S1100</t>
  </si>
  <si>
    <t>07 4 01 62050</t>
  </si>
  <si>
    <t>04 2 03 00000</t>
  </si>
  <si>
    <t>04 2 03 S2190</t>
  </si>
  <si>
    <t>03 2 EВ 00000</t>
  </si>
  <si>
    <t>03 2 EВ 57860</t>
  </si>
  <si>
    <t>03 1 01 00000</t>
  </si>
  <si>
    <t>03 1 01 53031</t>
  </si>
  <si>
    <t>03 1 01 62010</t>
  </si>
  <si>
    <t>03 1 01 62140</t>
  </si>
  <si>
    <t>03 1 02 62230</t>
  </si>
  <si>
    <t>03 1 02 S2870</t>
  </si>
  <si>
    <t>03 1 02 L3040</t>
  </si>
  <si>
    <t>03 1 08 00000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</si>
  <si>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</si>
  <si>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03 1 08 S2950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</si>
  <si>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</si>
  <si>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 1 08 S3800</t>
  </si>
  <si>
    <t>03 1 E1 00000</t>
  </si>
  <si>
    <t>Обеспечение условий для функционирования центров образования естественно-научной и технологической направленностей</t>
  </si>
  <si>
    <t>03 1 E1 S2760</t>
  </si>
  <si>
    <t>17 2 03 00000</t>
  </si>
  <si>
    <t>17 2 03 S0950</t>
  </si>
  <si>
    <t>Создание и ремонт пешеходных коммуникаций</t>
  </si>
  <si>
    <t>17 2 01 S1870</t>
  </si>
  <si>
    <t>17 2 01 62670</t>
  </si>
  <si>
    <t>Ямочный ремонт асфальтового покрытия дворовых территорий</t>
  </si>
  <si>
    <t>17 2 01 S2890</t>
  </si>
  <si>
    <t>17 2 F2 00000</t>
  </si>
  <si>
    <t>17 2 F2 S2740</t>
  </si>
  <si>
    <t>Обустройство и установка детских, игровых площадок на территории муниципальных образований</t>
  </si>
  <si>
    <t>17 1 01 S1580</t>
  </si>
  <si>
    <t>Капитальный ремонт сетей водоснабжения, водоотведения, теплоснабжения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</si>
  <si>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</si>
  <si>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10 8 02 61930</t>
  </si>
  <si>
    <t>16 2 04 60700</t>
  </si>
  <si>
    <t>Осуществление отдельных государственных полномочий в части присвоения адресов объектам адресации и согласования перепланировки помещений в многоквартирном доме</t>
  </si>
  <si>
    <t>09 1 03 00000</t>
  </si>
  <si>
    <t>09 1 03 60710</t>
  </si>
  <si>
    <t>13 6 00 00000</t>
  </si>
  <si>
    <t>13 6 04 00000</t>
  </si>
  <si>
    <t>13 6 04 51200</t>
  </si>
  <si>
    <t>Муниципальная программа "Культура и туризм"</t>
  </si>
  <si>
    <t>Подпрограмма «Развитие музейного дела»</t>
  </si>
  <si>
    <t>Основное мероприятие "Организация библиотечного обслуживания населения муниципальными библиотеками Московской области"</t>
  </si>
  <si>
    <t>Подпрограмма "Развитие библиотечного дела"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</si>
  <si>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</si>
  <si>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02 4 02 00000</t>
  </si>
  <si>
    <t>Основное мероприятие "Реализация отдельных функций органа местного самоуправления в сфере культуры"</t>
  </si>
  <si>
    <t>02 4 02 01110</t>
  </si>
  <si>
    <t>02 4 04 00000</t>
  </si>
  <si>
    <t>Основное мероприятие "Обеспечение функций культурно-досуговых учреждений"</t>
  </si>
  <si>
    <t>02 4 04 00500</t>
  </si>
  <si>
    <t>02 3 01 L5198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</si>
  <si>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</si>
  <si>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Расходы на обеспечение деятельности (оказание услуг) муниципальных учреждений - культурно-досуговые учреждения</t>
  </si>
  <si>
    <t>02 4 04 06110</t>
  </si>
  <si>
    <t>Основное мероприятие "Создание условий для массового отдыха жителей городского округа в парках культуры и отдыха"</t>
  </si>
  <si>
    <t>02 4 06 06170</t>
  </si>
  <si>
    <t>Расходы на обеспечение деятельности (оказание услуг) муниципальных учреждений - парк культуры и отдыха</t>
  </si>
  <si>
    <t xml:space="preserve"> Подпрограмма "Развитие образования в сфере культуры"</t>
  </si>
  <si>
    <t>Основное мероприятие "Обеспечение функций муниципальных организаций дополнительного образования сферы культуры"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</si>
  <si>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</si>
  <si>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02 8 01 00500</t>
  </si>
  <si>
    <t>Подпрограмма "Развитие архивного дела"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</si>
  <si>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</si>
  <si>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 xml:space="preserve">Муниципальная программа "Спорт"                 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</si>
  <si>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</si>
  <si>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05 2 00 00000</t>
  </si>
  <si>
    <t>Основное мероприятие "Подготовка спортивных сборных команд"</t>
  </si>
  <si>
    <t>05 2 01 00000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</si>
  <si>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</si>
  <si>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05 2 01 06150</t>
  </si>
  <si>
    <t>05 3 01 00570</t>
  </si>
  <si>
    <t>01 5 02 00000</t>
  </si>
  <si>
    <t>01 5 02 00420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</si>
  <si>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</si>
  <si>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 xml:space="preserve">Муниципальная программа "Образование"                </t>
  </si>
  <si>
    <t>Основное мероприятие "Финансовое обеспечение деятельности образовательных организаций"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</si>
  <si>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</si>
  <si>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</si>
  <si>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</si>
  <si>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Обеспечение подвоза обучающихся к месту обучения в муниципальные общеобразовательные организации</t>
  </si>
  <si>
    <t>03 1 01 02270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</si>
  <si>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</si>
  <si>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</si>
  <si>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</si>
  <si>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</si>
  <si>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</si>
  <si>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Федеральный проект "Современная школа"</t>
  </si>
  <si>
    <t>Подпрограмма "Дополнительное образование, воспитание и психолого-социальное сопровождение детей"</t>
  </si>
  <si>
    <t>03 4 00 00000</t>
  </si>
  <si>
    <t>03 4 01 00000</t>
  </si>
  <si>
    <t>03 4 01 00130</t>
  </si>
  <si>
    <t>Обеспечение деятельности прочих учреждений образования</t>
  </si>
  <si>
    <t xml:space="preserve"> 03 4 01 06080</t>
  </si>
  <si>
    <t>Подпрограмма "Социальная поддержка граждан"</t>
  </si>
  <si>
    <t xml:space="preserve">Муниципальная программа "Социальная защита населения"                    </t>
  </si>
  <si>
    <t>04 1 15 00000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</si>
  <si>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</si>
  <si>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04 1 15 00840</t>
  </si>
  <si>
    <t>Подпрограмма " Развитие системы отдыха и оздоровления детей"</t>
  </si>
  <si>
    <t>Основное мероприятие "Мероприятия по организации отдыха детей в каникулярное время"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</si>
  <si>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</si>
  <si>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03 2 01 00000</t>
  </si>
  <si>
    <t>03 2 01 01110</t>
  </si>
  <si>
    <t>03 2 02 00000</t>
  </si>
  <si>
    <t>Основное мероприятие "Финансовое обеспечение деятельности организаций дополнительного образования"</t>
  </si>
  <si>
    <t>04 5 03 60680</t>
  </si>
  <si>
    <t>ООсновное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</si>
  <si>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04 5 03 00000</t>
  </si>
  <si>
    <t>Подпрограмма "Развитие и поддержка социально ориентированных некоммерческих организаций"</t>
  </si>
  <si>
    <t>04 6 00 00000</t>
  </si>
  <si>
    <t>Основное мероприятие "Развитие негосударственного сектора социального обслуживания"</t>
  </si>
  <si>
    <t>04 6 01 00000</t>
  </si>
  <si>
    <t>04 6 01 00760</t>
  </si>
  <si>
    <t xml:space="preserve">Муниципальная программа "Развитие сельского хозяйства"           </t>
  </si>
  <si>
    <t>Подпрограмма "Вовлечение в оборот земель сельскохозяйственного назначения и развитие мелиорации"</t>
  </si>
  <si>
    <t>Основное мероприятие "Реализация мероприятий в области мелиорации земель сельскохозяйственного назначения"</t>
  </si>
  <si>
    <t>Основное мероприятие "Обеспечение доступности торгового обслуживания в сельских населенных пунктах"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</si>
  <si>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</si>
  <si>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Подпрограмма "Развитие водохозяйственного комплекса"</t>
  </si>
  <si>
    <t>Подпрограмма "Развитие лесного хозяйства"</t>
  </si>
  <si>
    <t>Подпрограмма "Ликвидация накопленного вреда окружающей среде"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</si>
  <si>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</si>
  <si>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07 5 01 00000</t>
  </si>
  <si>
    <t>07 5 01 01460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</si>
  <si>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</si>
  <si>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07 5 02 00000</t>
  </si>
  <si>
    <t xml:space="preserve">Муниципальная программа "Безопасность и обеспечение безопасности жизнедеятельности населения"         </t>
  </si>
  <si>
    <t>Подпрограмма "Профилактика преступлений и иных правонарушений"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</si>
  <si>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</si>
  <si>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 xml:space="preserve"> Основное мероприятие "Развитие похоронного дела"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</si>
  <si>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</si>
  <si>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</si>
  <si>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Основное мероприятие "Обеспечение деятельности общественных объединений правоохранительной направленности"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</si>
  <si>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</si>
  <si>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</si>
  <si>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</si>
  <si>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</si>
  <si>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</si>
  <si>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</si>
  <si>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08 5 01 00730</t>
  </si>
  <si>
    <t xml:space="preserve"> Муниципальная программа "Жилище"                  </t>
  </si>
  <si>
    <t>Подпрограмма "Создание условий для жилищного строительства"</t>
  </si>
  <si>
    <t>Основное мероприятие "Создание системы недопущения возникновения проблемных объектов в сфере жилищного строительства"</t>
  </si>
  <si>
    <t>Подпрограмма "Обеспечение жильем молодых семей"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</si>
  <si>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</si>
  <si>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</si>
  <si>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</si>
  <si>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Подпрограмма "Улучшение жилищных условий отдельных категорий многодетных семей"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</si>
  <si>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</si>
  <si>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Муниципальная программа "Развитие инженерной инфраструктуры, энергоэффективности и отрасли обращения с отходами"</t>
  </si>
  <si>
    <t>Подпрограмма "Чистая вода"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</si>
  <si>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</si>
  <si>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10 1 02 00000</t>
  </si>
  <si>
    <t>Подпрограмма "Системы водоотведения"</t>
  </si>
  <si>
    <t>Подпрограмма "Объекты теплоснабжения, инженерные коммуникации"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</si>
  <si>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</si>
  <si>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</si>
  <si>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Подпрограмма "Энергосбережение и повышение энергетической эффективности"</t>
  </si>
  <si>
    <t>10 5 00 00000</t>
  </si>
  <si>
    <t>Основное мероприятие "Повышение энергетической эффективности муниципальных учреждений Московской области"</t>
  </si>
  <si>
    <t>10 5 01 00000</t>
  </si>
  <si>
    <t>10 5 01 00190</t>
  </si>
  <si>
    <t>10 6 01 00190</t>
  </si>
  <si>
    <t>Подпрограмма "Реализация полномочий в сфере жилищно-коммунального хозяйства"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</si>
  <si>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</si>
  <si>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10 8 02 00000</t>
  </si>
  <si>
    <t xml:space="preserve">Муниципальная программа "Предпринимательство"              </t>
  </si>
  <si>
    <t>Подпрограмма "Развитие малого и среднего предпринимательства"</t>
  </si>
  <si>
    <t xml:space="preserve">Муниципальная программа "Управление имуществом и муниципальными финансами"  </t>
  </si>
  <si>
    <t>Основное мероприятие "Управление имуществом, находящимся в муниципальной собственности, и выполнение кадастровых работ"</t>
  </si>
  <si>
    <t>Подпрограмма "Эффективное управление имущественным комплексом"</t>
  </si>
  <si>
    <t>Основное мероприятие "Создание условий для реализации государственных полномочий в области земельных отношений"</t>
  </si>
  <si>
    <t xml:space="preserve"> 12 1 04 00000</t>
  </si>
  <si>
    <t xml:space="preserve"> 12 1 04 00130</t>
  </si>
  <si>
    <t>Подпрограмма "Управление муниципальным долгом"</t>
  </si>
  <si>
    <t>Основное мероприятие "Реализация мероприятий в рамках управления муниципальным долгом"</t>
  </si>
  <si>
    <t>Организация и осуществление мероприятий по мобилизационной подготовке</t>
  </si>
  <si>
    <t>Обеспечение деятельности муниципальных казенных учреждений в сфере закупок товаров, работ, услуг</t>
  </si>
  <si>
    <t>12 5 01 01680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</si>
  <si>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</si>
  <si>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12 5 03 00000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</si>
  <si>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</si>
  <si>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12 5 03 00830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</si>
  <si>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</si>
  <si>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</si>
  <si>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</si>
  <si>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Подпрограмма "Молодежь Подмосковья"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</si>
  <si>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</si>
  <si>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</si>
  <si>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13 4 01 00770</t>
  </si>
  <si>
    <t>Организация и осуществление мероприятий по работе с детьми и молодежью в городском округе</t>
  </si>
  <si>
    <t>13 6 01 00000</t>
  </si>
  <si>
    <t>13 6 01 06020</t>
  </si>
  <si>
    <t xml:space="preserve">Муниципальная программа "Развитие и функционирование дорожно-транспортного комплекса"        </t>
  </si>
  <si>
    <t>Подпрограмма "Дороги Подмосковья"</t>
  </si>
  <si>
    <t>Основное мероприятие "Ремонт, капитальный ремонт сети автомобильных дорог, мостов и путепроводов местного значения"</t>
  </si>
  <si>
    <t>14 2 04 00000</t>
  </si>
  <si>
    <t>Муниципальная программа "Цифровое муниципальное образование"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</si>
  <si>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</si>
  <si>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 1 02 S0860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</si>
  <si>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</si>
  <si>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</si>
  <si>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Основное мероприятие "Информационная инфраструктура"</t>
  </si>
  <si>
    <t>Основное мероприятие "Информационная безопасность"</t>
  </si>
  <si>
    <t>Основное мероприятие "Цифровое государственное управление"</t>
  </si>
  <si>
    <t>Муниципальная программа "Архитектура и градостроительство"</t>
  </si>
  <si>
    <t>Подпрограмма "Реализация политики пространственного развития городского округа"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</si>
  <si>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образований"</t>
  </si>
  <si>
    <t>16 2 05 00000</t>
  </si>
  <si>
    <t>16 2 05 01210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</si>
  <si>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</si>
  <si>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Муниципальная программа "Формирование современной комфортной городской среды"</t>
  </si>
  <si>
    <t>Подпрограмма "Комфортная городская среда"</t>
  </si>
  <si>
    <t>Основное мероприятие "Благоустройство общественных территорий муниципальных образований Московской области"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</si>
  <si>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</si>
  <si>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Федеральный проект "Формирование комфортной городской среды"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</si>
  <si>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</si>
  <si>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</si>
  <si>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</si>
  <si>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17 2 01 00620</t>
  </si>
  <si>
    <t>Организация наружного освещения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</si>
  <si>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</si>
  <si>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Основное мероприятие "Приведение в надлежащее состояние подъездов в многоквартирных домах"</t>
  </si>
  <si>
    <t>Подпрограмма "Разработка Генерального плана развития городского округа"</t>
  </si>
  <si>
    <t>16 1 00 00000</t>
  </si>
  <si>
    <t>Основное мероприятие "Обеспечение разработки и внесение изменений в нормативы градостроительного проектирования городского округа"</t>
  </si>
  <si>
    <t>16 1 03 00000</t>
  </si>
  <si>
    <t>Утверждение генеральных планов городского округа, правил землепользования и застройки, утверждение подготовленной на основе генеральных планов городского округа документации по планировке территории, выдача разрешений на строительство</t>
  </si>
  <si>
    <t>16 1 03 00650</t>
  </si>
  <si>
    <t>15 2 01 01151</t>
  </si>
  <si>
    <t>Муниципальная программа "Строительство объектов социальной инфраструктуры"</t>
  </si>
  <si>
    <t>Подпрограмма "Строительство (реконструкция) объектов физической культуры и спорта"</t>
  </si>
  <si>
    <t>10 3 05 00191</t>
  </si>
  <si>
    <t>10 3 05 00192</t>
  </si>
  <si>
    <t>Организация в границах городского округа электро-, тепло-, газо- и водоснабжения населения, водоотведения, снабжения населения топливом (Утверждение схем водоснабжения и водоотведения городских округов (актуализированных схем водоснабжения и водоотведения городских округов))</t>
  </si>
  <si>
    <t>Организация в границах городского округа электро-, тепло-, газо- и водоснабжения населения, водоотведения, снабжения населения топливом (Утверждение схем теплоснабжения городских округов (актуализированных схем теплоснабжения городских округов))</t>
  </si>
  <si>
    <t>13 1 01 00826</t>
  </si>
  <si>
    <t>Основное мероприятие "Вовлечение молодежи в общественную жизнь"</t>
  </si>
  <si>
    <t>Развитие информационной инфраструктуры (Обеспечение ОМСУ муниципального образования Московской области широкополосным доступом в сеть Интернет, телефонной связью, иными услугами электросвязи)</t>
  </si>
  <si>
    <t>Развитие информационной инфраструктуры (Обеспечение программными продуктами)</t>
  </si>
  <si>
    <t>Развитие информационной инфраструктуры (Внедрение и сопровождение информационных систем поддержки оказания государственных и муниципальных услуг и обеспечивающих функций и контроля результативности деятельности ОМСУ муниципального образования Московской области)</t>
  </si>
  <si>
    <t>Цифровое государственное управление (Развитие и сопровождение муниципальных информационных систем обеспечения деятельности ОМСУ муниципального образования Московской области)</t>
  </si>
  <si>
    <t>Расходы на обеспечение деятельности (оказание услуг) муниципальных учреждений - дошкольные образовательные организации</t>
  </si>
  <si>
    <t>03 1 01 06041</t>
  </si>
  <si>
    <t>Расходы на обеспечение деятельности (оказание услуг) муниципальных учреждений - дошкольные образовательные организации (Укрепление материально-технической базы и проведение текущего ремонта учреждений дошкольного образования)</t>
  </si>
  <si>
    <t>Расходы на обеспечение деятельности (оказание услуг) муниципальных учреждений - дошкольные образовательные организации (Профессиональная физическая охрана муниципальных учреждений дошкольного образования)</t>
  </si>
  <si>
    <t>03 1 01 06042</t>
  </si>
  <si>
    <t>03 1 01 06043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</si>
  <si>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</t>
  </si>
  <si>
    <t>03 1 01 06051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</si>
  <si>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(Укрепление материально-технической базы и проведение текущего ремонта общеобразовательных организаций)</t>
  </si>
  <si>
    <t>03 1 01 06052</t>
  </si>
  <si>
    <t>03 1 01 06053</t>
  </si>
  <si>
    <t>03 1 01 06054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</si>
  <si>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(Профессиональная физическая охрана муниципальных учреждений в сфере общеобразовательных организаций)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</si>
  <si>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(Организация питания обучающихся и воспитанников общеобразовательных организаций)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</si>
  <si>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(Мероприятия в сфере образования)</t>
  </si>
  <si>
    <t>03 1 01 06055</t>
  </si>
  <si>
    <t>03 2 04 00000</t>
  </si>
  <si>
    <t>03 2 04 00940</t>
  </si>
  <si>
    <t>Обеспечение оснащения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</si>
  <si>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Федеральный проект "Патриотическое воспитание граждан Российской Федерации"</t>
  </si>
  <si>
    <t>03 2 02 06061</t>
  </si>
  <si>
    <t>03 2 02 06062</t>
  </si>
  <si>
    <t>03 2 02 06063</t>
  </si>
  <si>
    <t>03 2 02 06064</t>
  </si>
  <si>
    <t>Расходы на обеспечение деятельности (оказание услуг) муниципальных учреждений - организации дополнительного образования (Укрепление материально-технической базы и проведение текущего ремонта учреждений дополнительного образования)</t>
  </si>
  <si>
    <t>Расходы на обеспечение деятельности (оказание услуг) муниципальных учреждений - организации дополнительного образования (Профессиональная физическая охрана муниципальных учреждений дополнительного образования)</t>
  </si>
  <si>
    <t>Расходы на обеспечение деятельности (оказание услуг) муниципальных учреждений - организации дополнительного образования (Мероприятия в сфере дополнительного образования)</t>
  </si>
  <si>
    <t>14 2 04 00210</t>
  </si>
  <si>
    <t>14 2 04 S0240</t>
  </si>
  <si>
    <t>14 2 04 00201</t>
  </si>
  <si>
    <t>17 2 01 01330</t>
  </si>
  <si>
    <t>Основное мероприятие "Ликвидация последствий засорения водных объектов"</t>
  </si>
  <si>
    <t>07 2 03 00000</t>
  </si>
  <si>
    <t>Содержание и ремонт шахтных колодцев</t>
  </si>
  <si>
    <t>10 1 02 01540</t>
  </si>
  <si>
    <t>08 2 02 00340</t>
  </si>
  <si>
    <t>Стипендии</t>
  </si>
  <si>
    <t>Субсидии автономным  учреждениям</t>
  </si>
  <si>
    <t>03 1 04 00000</t>
  </si>
  <si>
    <t>03 1 04 06050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</si>
  <si>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</si>
  <si>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07 5 02 01721</t>
  </si>
  <si>
    <t>07 5 02 01722</t>
  </si>
  <si>
    <t>07 5 02 01723</t>
  </si>
  <si>
    <t>Организация мероприятий, связанных с содержанием закрытых полигонов твердых коммунальных отходов (Отбор проб, проводимый на территории полигона ТКО, и расходы за обработку данных лабораторных исследований, осуществляемых в пострекультивационный период на полигоне ТКО)</t>
  </si>
  <si>
    <t>Организация мероприятий, связанных с содержанием закрытых полигонов твердых коммунальных отходов (Вывоз и уничтожение фильтрата/фильтрата концентрированного с полигона ТКО)</t>
  </si>
  <si>
    <t>07 2 01 71160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</si>
  <si>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 за счет средств местного бюджета</t>
  </si>
  <si>
    <t>08 1 01 00300</t>
  </si>
  <si>
    <t>08 1 01 00320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</si>
  <si>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</si>
  <si>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Основное мероприятие "Сохранение ветеринарно-санитарного благополучия"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</si>
  <si>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</si>
  <si>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08 2 03 00000</t>
  </si>
  <si>
    <t>08 2 03 00340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</si>
  <si>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</si>
  <si>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08 3 03 00000</t>
  </si>
  <si>
    <t>Организация и осуществление мероприятий по территориальной обороне и гражданской обороне</t>
  </si>
  <si>
    <t>12 3 01 00800</t>
  </si>
  <si>
    <t>14 2 04 00202</t>
  </si>
  <si>
    <t>14 2 04 00203</t>
  </si>
  <si>
    <t>14 2 04 00204</t>
  </si>
  <si>
    <t>07 2 01 01440</t>
  </si>
  <si>
    <t xml:space="preserve"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 </t>
  </si>
  <si>
    <t>Основное мероприятие "Вовлечение населения в мероприятия по охране леса"</t>
  </si>
  <si>
    <t>07 4 04 00000</t>
  </si>
  <si>
    <t>Организация мероприятий, связанных с содержанием закрытых полигонов твердых коммунальных отходов (Содержание полигона ТБО "Каширский")</t>
  </si>
  <si>
    <t>Содержание территорий в нормативном состоянии</t>
  </si>
  <si>
    <t>Комплексное благоустройство дворовых территорий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</si>
  <si>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 (в печатных СМИ)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</si>
  <si>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 (в электронных СМИ, распространяемых в сети Интернет (сетевых изданиях))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</si>
  <si>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 (путем изготовления и распространения полиграфической продукции о социально значимых вопросах в деятельности органов местного самоуправления муниципального образования, формирование положительного образа муниципального образования как социально ориентированного, комфортного для жизни и ведения предпринимательской деятельности)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</si>
  <si>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</si>
  <si>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15 3 00 00000</t>
  </si>
  <si>
    <t>15 3 01 00000</t>
  </si>
  <si>
    <t>15 3 01 06190</t>
  </si>
  <si>
    <t>Основное мероприятие "Организация учета энергоресурсов в жилищном фонде Московской области"</t>
  </si>
  <si>
    <t>10 5 02 00000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</si>
  <si>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</si>
  <si>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10 5 02 01500</t>
  </si>
  <si>
    <t>08 2 01 01850</t>
  </si>
  <si>
    <t>03 1 EВ 00000</t>
  </si>
  <si>
    <t>03 1 EВ 51791</t>
  </si>
  <si>
    <t>03 1 08 S2370</t>
  </si>
  <si>
    <t>Устройство спортивных и детских площадок на территории муниципальных общеобразовательных организаций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</si>
  <si>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</si>
  <si>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Владение, пользование и распоряжение имуществом, находящимся в муниципальной собственности городского округа</t>
  </si>
  <si>
    <t>12 1 02 00170</t>
  </si>
  <si>
    <t>07 4 04 01750</t>
  </si>
  <si>
    <t>Организация и проведение акций по посадке леса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</si>
  <si>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</si>
  <si>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10 2 02 00000</t>
  </si>
  <si>
    <t>03 1 E1 51721</t>
  </si>
  <si>
    <t>Реализация мероприятий по модернизации школьных систем образования (проведение работ по капитальному ремонту зданий региональных(муниципальных) общеобразовательных оргнизаций</t>
  </si>
  <si>
    <t>03 1 08 L7501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</si>
  <si>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</si>
  <si>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17 1 01 01340</t>
  </si>
  <si>
    <t>10 2 02 74030</t>
  </si>
  <si>
    <t>Строительство (реконструкция) канализационных коллекторов, канализационных насосных станций за счет средств местного бюджета</t>
  </si>
  <si>
    <t>13 1 07 00660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</si>
  <si>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</si>
  <si>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07 2 03 01710</t>
  </si>
  <si>
    <t>Организация мероприятий по устранению загрязнения водных объектов</t>
  </si>
  <si>
    <t>Оплата исполнительных листов, судебных издержек</t>
  </si>
  <si>
    <t>99 0 00 00080</t>
  </si>
  <si>
    <t>Исполнение судебных актов</t>
  </si>
  <si>
    <t>08 3 01 00690</t>
  </si>
  <si>
    <t>Проведение работ по капитальному ремонту зданий региональных (муниципальных) общеобразовательных организаций</t>
  </si>
  <si>
    <t>03 1 08 S3770</t>
  </si>
  <si>
    <t>Оснащение отремонтированных зданий общеобразовательных организаций средствами обучения и воспитания</t>
  </si>
  <si>
    <t>03 1 08 S3780</t>
  </si>
  <si>
    <t>Основное мероприятие "Организация создания и эксплуатации сети объектов наружной рекламы"</t>
  </si>
  <si>
    <t>13 1 07 00000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</si>
  <si>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</si>
  <si>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</si>
  <si>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Подпрограмма "Развитие газификации, топливозаправочного комплекса и электроэнергетики"</t>
  </si>
  <si>
    <t>Основное мероприятие "Реализация проектов по строительству, реконструкции, модернизации объектов коммунальной инфраструктуры с использованием финансовых инструментов "Инфраструктурного меню"</t>
  </si>
  <si>
    <t>Субсидии ресурсоснабжающим организациям на реализацию мероприятий по организации системы водоснабжения и водоотведения, теплоснабжения, электроснабжения, газоснабжения на территории муниципального образования Московской области</t>
  </si>
  <si>
    <t>10 3 04 00000</t>
  </si>
  <si>
    <t>10 3 04 01300</t>
  </si>
  <si>
    <t>Капитальные вложения в муниципальные объекты физической культуры и спорта за счет средств местного бюджета</t>
  </si>
  <si>
    <t>18 5 01 74220</t>
  </si>
  <si>
    <t>15 4 00 00000</t>
  </si>
  <si>
    <t>15 4 02 00000</t>
  </si>
  <si>
    <t xml:space="preserve">Обеспечение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 </t>
  </si>
  <si>
    <t>15 4 02 60690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</si>
  <si>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</si>
  <si>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 xml:space="preserve"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 </t>
  </si>
  <si>
    <t>03 2 03 00000</t>
  </si>
  <si>
    <t>03 2 03 62980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</si>
  <si>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</si>
  <si>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03 1 02 62970</t>
  </si>
  <si>
    <t>Капитальный ремонт сетей водоснабжения, водоотведения, теплоснабжения за счет средств местного бюджета</t>
  </si>
  <si>
    <t>10 3 02 70320</t>
  </si>
  <si>
    <t>08 3 03 00670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</si>
  <si>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</si>
  <si>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Основное мероприятие "Эксплуатация Системы-112 на территории муниципального образования"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</si>
  <si>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</si>
  <si>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Создание муниципальных предприятий</t>
  </si>
  <si>
    <t>12 5 01 00810</t>
  </si>
  <si>
    <t>04 1 09 00000</t>
  </si>
  <si>
    <t>Основное мероприятие "Социальная поддержка отдельных категорий граждан и почетных граждан Московской области"</t>
  </si>
  <si>
    <t>Оказание мер социальной поддержки и социальной помощи гражданам (за счет средств, собранных в результате проведения "Дня благотворительного труда")</t>
  </si>
  <si>
    <t>04 1 09 00921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</si>
  <si>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</si>
  <si>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</si>
  <si>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03 1 02 72870</t>
  </si>
  <si>
    <t>99 0 00 04000</t>
  </si>
  <si>
    <t>Иные расходы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</si>
  <si>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</si>
  <si>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07 2 01 S1160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</si>
  <si>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</si>
  <si>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</si>
  <si>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14 2 04 70240</t>
  </si>
  <si>
    <t>13 1 01 00822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</si>
  <si>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 (путем изготовления и распространения (вещания) телепередач)</t>
  </si>
  <si>
    <t>900306</t>
  </si>
  <si>
    <t>14 2 04 00205</t>
  </si>
  <si>
    <t>Дорожная деятельность в отношении автомобильных дорог местного значения в границах городского округа (актуализация комплексной схемы организации ДД)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</si>
  <si>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</si>
  <si>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</si>
  <si>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04 2 03 00410</t>
  </si>
  <si>
    <t>03 1 08 73770</t>
  </si>
  <si>
    <t>Проведение работ по капитальному ремонту зданий региональных (муниципальных) общеобразовательных организаций за счет средств местного бюджета</t>
  </si>
  <si>
    <t>Основное мероприятие "Обеспечение функций муниципальных учреждений культуры Московской области"</t>
  </si>
  <si>
    <t>02 4 07 00000</t>
  </si>
  <si>
    <t>02 4 07 60370</t>
  </si>
  <si>
    <t>02 2 01 60370</t>
  </si>
  <si>
    <t>02 3 01 60370</t>
  </si>
  <si>
    <t>16 2 01 00000</t>
  </si>
  <si>
    <t>16 2 01 01910</t>
  </si>
  <si>
    <t>Осуществление расходов, связанных с планировкой территорий</t>
  </si>
  <si>
    <t>Основное мероприятие "Обеспечение подготовки документации по планировке территории в соответствии с документами территориального планирования Московской области, документами территориального планирования муниципального образования Московской области"</t>
  </si>
  <si>
    <t>Сохранение достигнутого уровня заработной платы отдельных категорий работников в сферах здравоохранения, культуры</t>
  </si>
  <si>
    <t>05 1 01 60370</t>
  </si>
  <si>
    <t>05 2 04 60370</t>
  </si>
  <si>
    <t>05 2 04 00000</t>
  </si>
  <si>
    <t>Основное мероприятие "Сохранение достигнутого уровня заработной платы отдельных категорий работников учреждений физической культуры и спорта"</t>
  </si>
  <si>
    <t>Исполнено</t>
  </si>
  <si>
    <t>Утверждено</t>
  </si>
  <si>
    <t>%исполнения</t>
  </si>
  <si>
    <t xml:space="preserve">к постановлению администрации </t>
  </si>
  <si>
    <t xml:space="preserve">  городского округа Кашира от . .2023 №</t>
  </si>
  <si>
    <t>Исполнение расходов бюджета городского округа Кашира по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бюджета городского округа Кашира  за 9 месяцев 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</si>
</sst>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5" x14ac:knownFonts="1">
    <font>
      <sz val="10"/>
      <name val="Arial"/>
      <charset val="1"/>
    </font>
    <font>
      <b/>
      <sz val="11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0"/>
      <color theme="1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 Cyr"/>
      <charset val="204"/>
    </font>
    <font>
      <b/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EBEE"/>
      </patternFill>
    </fill>
    <fill>
      <patternFill patternType="solid">
        <fgColor rgb="FFFFF176"/>
        <bgColor rgb="FFFFEBEE"/>
      </patternFill>
    </fill>
    <fill>
      <patternFill patternType="solid">
        <fgColor rgb="FFE0F2F1"/>
        <bgColor rgb="FFCCFFFF"/>
      </patternFill>
    </fill>
    <fill>
      <patternFill patternType="solid">
        <fgColor rgb="FFB2DFDB"/>
        <bgColor rgb="FFC0C0C0"/>
      </patternFill>
    </fill>
    <fill>
      <patternFill patternType="solid">
        <fgColor rgb="FFFFEBEE"/>
        <bgColor rgb="FFFFFFFF"/>
      </patternFill>
    </fill>
    <fill>
      <patternFill patternType="solid">
        <fgColor rgb="FFFFCDD2"/>
        <bgColor rgb="FFFFEBEE"/>
      </patternFill>
    </fill>
    <fill>
      <patternFill patternType="solid">
        <fgColor rgb="FFEF9A9A"/>
        <bgColor rgb="FFE57373"/>
      </patternFill>
    </fill>
    <fill>
      <patternFill patternType="solid">
        <fgColor rgb="FFE57373"/>
        <bgColor rgb="FFEF9A9A"/>
      </patternFill>
    </fill>
    <fill>
      <patternFill patternType="solid">
        <fgColor rgb="FFD1C4E9"/>
        <bgColor rgb="FFC0C0C0"/>
      </patternFill>
    </fill>
    <fill>
      <patternFill patternType="solid">
        <fgColor rgb="FFD1C4E9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C4B3E3"/>
        <bgColor rgb="FFC0C0C0"/>
      </patternFill>
    </fill>
    <fill>
      <patternFill patternType="solid">
        <fgColor rgb="FFE1D8F0"/>
        <bgColor rgb="FFC0C0C0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1">
    <xf numFmtId="0" fontId="0" fillId="0" borderId="0"/>
    <xf numFmtId="0" fontId="7" fillId="3" borderId="4" applyNumberFormat="0" applyFont="0" applyBorder="0" applyAlignment="0" applyProtection="0">
      <alignment horizontal="center" wrapText="1"/>
    </xf>
    <xf numFmtId="0" fontId="7" fillId="4" borderId="8" applyNumberFormat="0" applyFont="0" applyBorder="0" applyAlignment="0" applyProtection="0">
      <alignment horizontal="center" wrapText="1"/>
    </xf>
    <xf numFmtId="0" fontId="7" fillId="5" borderId="8" applyNumberFormat="0" applyFont="0" applyBorder="0" applyAlignment="0" applyProtection="0">
      <alignment horizontal="center" wrapText="1"/>
    </xf>
    <xf numFmtId="0" fontId="7" fillId="6" borderId="8" applyNumberFormat="0" applyFont="0" applyBorder="0" applyAlignment="0" applyProtection="0">
      <alignment horizontal="center" wrapText="1"/>
    </xf>
    <xf numFmtId="0" fontId="7" fillId="7" borderId="8" applyNumberFormat="0" applyFont="0" applyBorder="0" applyAlignment="0" applyProtection="0">
      <alignment horizontal="center" wrapText="1"/>
    </xf>
    <xf numFmtId="0" fontId="4" fillId="8" borderId="8" applyNumberFormat="0" applyFont="0" applyBorder="0" applyAlignment="0" applyProtection="0">
      <alignment horizontal="center" wrapText="1"/>
    </xf>
    <xf numFmtId="0" fontId="7" fillId="9" borderId="8" applyNumberFormat="0" applyFont="0" applyBorder="0" applyAlignment="0" applyProtection="0">
      <alignment horizontal="center" wrapText="1"/>
    </xf>
    <xf numFmtId="0" fontId="7" fillId="10" borderId="5" applyNumberFormat="0" applyFont="0" applyBorder="0" applyAlignment="0" applyProtection="0">
      <alignment horizontal="center" wrapText="1"/>
    </xf>
    <xf numFmtId="0" fontId="12" fillId="0" borderId="21"/>
    <xf numFmtId="0" fontId="20" fillId="0" borderId="21" applyFill="0" applyProtection="0"/>
  </cellStyleXfs>
  <cellXfs count="233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0" borderId="0" xfId="0" applyFont="1"/>
    <xf numFmtId="0" fontId="9" fillId="0" borderId="0" xfId="0" applyFont="1"/>
    <xf numFmtId="0" fontId="4" fillId="0" borderId="0" xfId="0" applyFont="1"/>
    <xf numFmtId="0" fontId="5" fillId="3" borderId="5" xfId="0" applyFont="1" applyFill="1" applyBorder="1" applyAlignment="1">
      <alignment horizontal="center" vertical="center"/>
    </xf>
    <xf numFmtId="0" fontId="5" fillId="5" borderId="5" xfId="3" applyFont="1" applyBorder="1" applyAlignment="1">
      <alignment horizontal="center" vertical="center"/>
    </xf>
    <xf numFmtId="0" fontId="5" fillId="4" borderId="5" xfId="2" applyFont="1" applyBorder="1" applyAlignment="1">
      <alignment horizontal="center" vertical="center"/>
    </xf>
    <xf numFmtId="0" fontId="5" fillId="9" borderId="5" xfId="7" applyFont="1" applyBorder="1" applyAlignment="1">
      <alignment horizontal="center" vertical="center"/>
    </xf>
    <xf numFmtId="0" fontId="5" fillId="8" borderId="5" xfId="6" applyFont="1" applyBorder="1" applyAlignment="1">
      <alignment horizontal="center" vertical="center"/>
    </xf>
    <xf numFmtId="0" fontId="5" fillId="7" borderId="5" xfId="5" applyFont="1" applyBorder="1" applyAlignment="1">
      <alignment horizontal="center" vertical="center"/>
    </xf>
    <xf numFmtId="0" fontId="5" fillId="6" borderId="5" xfId="4" applyFont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top" wrapText="1"/>
    </xf>
    <xf numFmtId="0" fontId="5" fillId="9" borderId="9" xfId="7" applyFont="1" applyBorder="1" applyAlignment="1">
      <alignment horizontal="left" vertical="top" wrapText="1"/>
    </xf>
    <xf numFmtId="0" fontId="5" fillId="8" borderId="9" xfId="6" applyFont="1" applyBorder="1" applyAlignment="1">
      <alignment horizontal="left" vertical="top" wrapText="1"/>
    </xf>
    <xf numFmtId="0" fontId="5" fillId="7" borderId="9" xfId="5" applyFont="1" applyBorder="1" applyAlignment="1">
      <alignment horizontal="left" vertical="top" wrapText="1"/>
    </xf>
    <xf numFmtId="0" fontId="5" fillId="6" borderId="9" xfId="4" applyFont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11" borderId="9" xfId="4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5" fillId="10" borderId="5" xfId="0" applyFont="1" applyFill="1" applyBorder="1" applyAlignment="1">
      <alignment horizontal="center" vertical="center"/>
    </xf>
    <xf numFmtId="4" fontId="5" fillId="4" borderId="5" xfId="2" applyNumberFormat="1" applyFont="1" applyBorder="1" applyAlignment="1">
      <alignment horizontal="right" vertical="center"/>
    </xf>
    <xf numFmtId="0" fontId="8" fillId="0" borderId="0" xfId="0" applyFont="1"/>
    <xf numFmtId="49" fontId="5" fillId="12" borderId="5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5" fillId="0" borderId="19" xfId="4" applyFont="1" applyFill="1" applyBorder="1" applyAlignment="1">
      <alignment horizontal="left" vertical="top" wrapText="1"/>
    </xf>
    <xf numFmtId="0" fontId="5" fillId="0" borderId="9" xfId="4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4" fontId="5" fillId="3" borderId="5" xfId="0" applyNumberFormat="1" applyFont="1" applyFill="1" applyBorder="1" applyAlignment="1">
      <alignment horizontal="right" vertical="center"/>
    </xf>
    <xf numFmtId="4" fontId="5" fillId="3" borderId="6" xfId="0" applyNumberFormat="1" applyFont="1" applyFill="1" applyBorder="1" applyAlignment="1">
      <alignment horizontal="right" vertical="center"/>
    </xf>
    <xf numFmtId="4" fontId="5" fillId="5" borderId="5" xfId="3" applyNumberFormat="1" applyFont="1" applyBorder="1" applyAlignment="1">
      <alignment horizontal="right" vertical="center"/>
    </xf>
    <xf numFmtId="4" fontId="5" fillId="5" borderId="6" xfId="3" applyNumberFormat="1" applyFont="1" applyBorder="1" applyAlignment="1">
      <alignment horizontal="right" vertical="center"/>
    </xf>
    <xf numFmtId="0" fontId="5" fillId="5" borderId="9" xfId="3" applyFont="1" applyBorder="1" applyAlignment="1">
      <alignment horizontal="left" vertical="top" wrapText="1"/>
    </xf>
    <xf numFmtId="4" fontId="5" fillId="4" borderId="6" xfId="2" applyNumberFormat="1" applyFont="1" applyBorder="1" applyAlignment="1">
      <alignment horizontal="right" vertical="center"/>
    </xf>
    <xf numFmtId="0" fontId="5" fillId="4" borderId="9" xfId="2" applyFont="1" applyBorder="1" applyAlignment="1">
      <alignment horizontal="left" vertical="top" wrapText="1"/>
    </xf>
    <xf numFmtId="4" fontId="5" fillId="9" borderId="5" xfId="7" applyNumberFormat="1" applyFont="1" applyBorder="1" applyAlignment="1">
      <alignment horizontal="right" vertical="center"/>
    </xf>
    <xf numFmtId="4" fontId="5" fillId="9" borderId="6" xfId="7" applyNumberFormat="1" applyFont="1" applyBorder="1" applyAlignment="1">
      <alignment horizontal="right" vertical="center"/>
    </xf>
    <xf numFmtId="4" fontId="5" fillId="8" borderId="5" xfId="6" applyNumberFormat="1" applyFont="1" applyBorder="1" applyAlignment="1">
      <alignment horizontal="right" vertical="center"/>
    </xf>
    <xf numFmtId="4" fontId="5" fillId="8" borderId="6" xfId="6" applyNumberFormat="1" applyFont="1" applyBorder="1" applyAlignment="1">
      <alignment horizontal="right" vertical="center"/>
    </xf>
    <xf numFmtId="4" fontId="5" fillId="7" borderId="5" xfId="5" applyNumberFormat="1" applyFont="1" applyBorder="1" applyAlignment="1">
      <alignment horizontal="right" vertical="center"/>
    </xf>
    <xf numFmtId="4" fontId="5" fillId="7" borderId="6" xfId="5" applyNumberFormat="1" applyFont="1" applyBorder="1" applyAlignment="1">
      <alignment horizontal="right" vertical="center"/>
    </xf>
    <xf numFmtId="4" fontId="5" fillId="6" borderId="5" xfId="4" applyNumberFormat="1" applyFont="1" applyBorder="1" applyAlignment="1">
      <alignment horizontal="right" vertical="center"/>
    </xf>
    <xf numFmtId="4" fontId="5" fillId="6" borderId="6" xfId="4" applyNumberFormat="1" applyFont="1" applyBorder="1" applyAlignment="1">
      <alignment horizontal="right" vertical="center"/>
    </xf>
    <xf numFmtId="4" fontId="5" fillId="10" borderId="5" xfId="0" applyNumberFormat="1" applyFont="1" applyFill="1" applyBorder="1" applyAlignment="1">
      <alignment horizontal="right" vertical="center"/>
    </xf>
    <xf numFmtId="4" fontId="5" fillId="10" borderId="6" xfId="0" applyNumberFormat="1" applyFont="1" applyFill="1" applyBorder="1" applyAlignment="1">
      <alignment horizontal="right" vertical="center"/>
    </xf>
    <xf numFmtId="0" fontId="5" fillId="12" borderId="5" xfId="0" applyFont="1" applyFill="1" applyBorder="1" applyAlignment="1">
      <alignment horizontal="center" vertical="center"/>
    </xf>
    <xf numFmtId="4" fontId="5" fillId="12" borderId="5" xfId="0" applyNumberFormat="1" applyFont="1" applyFill="1" applyBorder="1" applyAlignment="1">
      <alignment horizontal="right" vertical="center"/>
    </xf>
    <xf numFmtId="4" fontId="5" fillId="12" borderId="6" xfId="0" applyNumberFormat="1" applyFont="1" applyFill="1" applyBorder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0" xfId="0" applyFont="1" applyBorder="1" applyAlignment="1">
      <alignment horizontal="center"/>
    </xf>
    <xf numFmtId="0" fontId="5" fillId="13" borderId="5" xfId="0" applyFont="1" applyFill="1" applyBorder="1" applyAlignment="1">
      <alignment horizontal="center" vertical="center"/>
    </xf>
    <xf numFmtId="4" fontId="5" fillId="13" borderId="5" xfId="0" applyNumberFormat="1" applyFont="1" applyFill="1" applyBorder="1" applyAlignment="1">
      <alignment horizontal="right" vertical="center"/>
    </xf>
    <xf numFmtId="4" fontId="5" fillId="13" borderId="6" xfId="0" applyNumberFormat="1" applyFont="1" applyFill="1" applyBorder="1" applyAlignment="1">
      <alignment horizontal="right" vertical="center"/>
    </xf>
    <xf numFmtId="0" fontId="5" fillId="14" borderId="5" xfId="0" applyFont="1" applyFill="1" applyBorder="1" applyAlignment="1">
      <alignment horizontal="center" vertical="center"/>
    </xf>
    <xf numFmtId="4" fontId="5" fillId="14" borderId="5" xfId="0" applyNumberFormat="1" applyFont="1" applyFill="1" applyBorder="1" applyAlignment="1">
      <alignment horizontal="right" vertical="center"/>
    </xf>
    <xf numFmtId="4" fontId="5" fillId="14" borderId="6" xfId="0" applyNumberFormat="1" applyFont="1" applyFill="1" applyBorder="1" applyAlignment="1">
      <alignment horizontal="right" vertical="center"/>
    </xf>
    <xf numFmtId="49" fontId="14" fillId="0" borderId="5" xfId="4" applyNumberFormat="1" applyFont="1" applyFill="1" applyBorder="1" applyAlignment="1">
      <alignment horizontal="center" vertical="center"/>
    </xf>
    <xf numFmtId="0" fontId="14" fillId="0" borderId="5" xfId="4" applyNumberFormat="1" applyFont="1" applyFill="1" applyBorder="1" applyAlignment="1">
      <alignment horizontal="center" vertical="center"/>
    </xf>
    <xf numFmtId="0" fontId="16" fillId="0" borderId="5" xfId="7" applyNumberFormat="1" applyFont="1" applyFill="1" applyBorder="1" applyAlignment="1">
      <alignment horizontal="center" vertical="center"/>
    </xf>
    <xf numFmtId="0" fontId="16" fillId="0" borderId="5" xfId="6" applyNumberFormat="1" applyFont="1" applyFill="1" applyBorder="1" applyAlignment="1">
      <alignment horizontal="center" vertical="center"/>
    </xf>
    <xf numFmtId="0" fontId="16" fillId="0" borderId="5" xfId="5" applyNumberFormat="1" applyFont="1" applyFill="1" applyBorder="1" applyAlignment="1">
      <alignment horizontal="center" vertical="center"/>
    </xf>
    <xf numFmtId="0" fontId="14" fillId="0" borderId="5" xfId="5" applyNumberFormat="1" applyFont="1" applyFill="1" applyBorder="1" applyAlignment="1">
      <alignment horizontal="center" vertical="center"/>
    </xf>
    <xf numFmtId="0" fontId="16" fillId="0" borderId="5" xfId="4" applyNumberFormat="1" applyFont="1" applyFill="1" applyBorder="1" applyAlignment="1">
      <alignment horizontal="center" vertical="center"/>
    </xf>
    <xf numFmtId="0" fontId="10" fillId="0" borderId="21" xfId="0" applyFont="1" applyBorder="1" applyAlignment="1">
      <alignment vertical="center" wrapText="1"/>
    </xf>
    <xf numFmtId="0" fontId="10" fillId="0" borderId="0" xfId="0" applyFont="1"/>
    <xf numFmtId="0" fontId="11" fillId="0" borderId="0" xfId="0" applyFont="1"/>
    <xf numFmtId="0" fontId="14" fillId="0" borderId="5" xfId="7" applyNumberFormat="1" applyFont="1" applyFill="1" applyBorder="1" applyAlignment="1">
      <alignment horizontal="center" vertical="center"/>
    </xf>
    <xf numFmtId="0" fontId="10" fillId="0" borderId="21" xfId="0" applyFont="1" applyBorder="1"/>
    <xf numFmtId="0" fontId="11" fillId="0" borderId="21" xfId="0" applyFont="1" applyBorder="1"/>
    <xf numFmtId="0" fontId="14" fillId="0" borderId="5" xfId="6" applyNumberFormat="1" applyFont="1" applyFill="1" applyBorder="1" applyAlignment="1">
      <alignment horizontal="center" vertical="center"/>
    </xf>
    <xf numFmtId="0" fontId="16" fillId="0" borderId="22" xfId="7" applyNumberFormat="1" applyFont="1" applyFill="1" applyBorder="1" applyAlignment="1">
      <alignment vertical="top" wrapText="1"/>
    </xf>
    <xf numFmtId="49" fontId="16" fillId="0" borderId="5" xfId="7" applyNumberFormat="1" applyFont="1" applyFill="1" applyBorder="1" applyAlignment="1">
      <alignment horizontal="center" vertical="center"/>
    </xf>
    <xf numFmtId="0" fontId="16" fillId="0" borderId="22" xfId="6" applyNumberFormat="1" applyFont="1" applyFill="1" applyBorder="1" applyAlignment="1">
      <alignment vertical="top" wrapText="1"/>
    </xf>
    <xf numFmtId="0" fontId="15" fillId="0" borderId="22" xfId="5" applyNumberFormat="1" applyFont="1" applyFill="1" applyBorder="1" applyAlignment="1">
      <alignment vertical="top" wrapText="1"/>
    </xf>
    <xf numFmtId="49" fontId="16" fillId="0" borderId="5" xfId="5" applyNumberFormat="1" applyFont="1" applyFill="1" applyBorder="1" applyAlignment="1">
      <alignment horizontal="center" vertical="center"/>
    </xf>
    <xf numFmtId="0" fontId="16" fillId="0" borderId="22" xfId="4" applyNumberFormat="1" applyFont="1" applyFill="1" applyBorder="1" applyAlignment="1">
      <alignment vertical="top" wrapText="1"/>
    </xf>
    <xf numFmtId="49" fontId="16" fillId="0" borderId="5" xfId="4" applyNumberFormat="1" applyFont="1" applyFill="1" applyBorder="1" applyAlignment="1">
      <alignment horizontal="center" vertical="center"/>
    </xf>
    <xf numFmtId="164" fontId="10" fillId="0" borderId="21" xfId="0" applyNumberFormat="1" applyFont="1" applyBorder="1"/>
    <xf numFmtId="164" fontId="10" fillId="0" borderId="0" xfId="0" applyNumberFormat="1" applyFont="1"/>
    <xf numFmtId="164" fontId="15" fillId="0" borderId="5" xfId="0" applyNumberFormat="1" applyFont="1" applyBorder="1" applyAlignment="1">
      <alignment horizontal="right" vertical="center"/>
    </xf>
    <xf numFmtId="164" fontId="11" fillId="0" borderId="21" xfId="0" applyNumberFormat="1" applyFont="1" applyBorder="1"/>
    <xf numFmtId="164" fontId="11" fillId="0" borderId="0" xfId="0" applyNumberFormat="1" applyFont="1"/>
    <xf numFmtId="0" fontId="10" fillId="0" borderId="21" xfId="0" applyFont="1" applyBorder="1" applyAlignment="1">
      <alignment horizontal="center" wrapText="1"/>
    </xf>
    <xf numFmtId="164" fontId="19" fillId="0" borderId="12" xfId="0" applyNumberFormat="1" applyFont="1" applyBorder="1" applyAlignment="1">
      <alignment horizontal="center" vertical="center"/>
    </xf>
    <xf numFmtId="164" fontId="19" fillId="0" borderId="5" xfId="0" applyNumberFormat="1" applyFont="1" applyBorder="1" applyAlignment="1">
      <alignment horizontal="center" vertical="center"/>
    </xf>
    <xf numFmtId="164" fontId="13" fillId="0" borderId="12" xfId="0" applyNumberFormat="1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3" fillId="0" borderId="21" xfId="0" applyFont="1" applyBorder="1" applyAlignment="1">
      <alignment horizontal="center"/>
    </xf>
    <xf numFmtId="0" fontId="13" fillId="0" borderId="21" xfId="0" applyFont="1" applyBorder="1"/>
    <xf numFmtId="0" fontId="13" fillId="0" borderId="21" xfId="0" applyFont="1" applyBorder="1" applyAlignment="1">
      <alignment horizontal="right"/>
    </xf>
    <xf numFmtId="0" fontId="13" fillId="0" borderId="21" xfId="0" applyFont="1" applyBorder="1" applyAlignment="1">
      <alignment vertical="center" wrapText="1"/>
    </xf>
    <xf numFmtId="0" fontId="13" fillId="0" borderId="21" xfId="0" applyFont="1" applyBorder="1" applyAlignment="1">
      <alignment horizontal="right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2" xfId="0" applyFont="1" applyBorder="1" applyAlignment="1">
      <alignment vertical="top" wrapText="1"/>
    </xf>
    <xf numFmtId="164" fontId="15" fillId="0" borderId="23" xfId="0" applyNumberFormat="1" applyFont="1" applyBorder="1" applyAlignment="1">
      <alignment horizontal="right" vertical="center"/>
    </xf>
    <xf numFmtId="49" fontId="15" fillId="0" borderId="22" xfId="0" applyNumberFormat="1" applyFont="1" applyBorder="1" applyAlignment="1" applyProtection="1">
      <alignment vertical="top" wrapText="1"/>
      <protection locked="0" hidden="1"/>
    </xf>
    <xf numFmtId="49" fontId="15" fillId="0" borderId="5" xfId="0" applyNumberFormat="1" applyFont="1" applyBorder="1" applyAlignment="1" applyProtection="1">
      <alignment horizontal="center" wrapText="1"/>
      <protection locked="0" hidden="1"/>
    </xf>
    <xf numFmtId="0" fontId="13" fillId="0" borderId="22" xfId="0" applyFont="1" applyBorder="1" applyAlignment="1" applyProtection="1">
      <alignment vertical="top" wrapText="1"/>
      <protection locked="0" hidden="1"/>
    </xf>
    <xf numFmtId="49" fontId="13" fillId="0" borderId="5" xfId="0" applyNumberFormat="1" applyFont="1" applyBorder="1" applyAlignment="1" applyProtection="1">
      <alignment horizontal="center" wrapText="1"/>
      <protection locked="0" hidden="1"/>
    </xf>
    <xf numFmtId="164" fontId="13" fillId="0" borderId="5" xfId="0" applyNumberFormat="1" applyFont="1" applyBorder="1" applyAlignment="1">
      <alignment horizontal="right" vertical="center"/>
    </xf>
    <xf numFmtId="0" fontId="14" fillId="0" borderId="22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3" fillId="0" borderId="22" xfId="0" applyFont="1" applyBorder="1" applyAlignment="1">
      <alignment vertical="top" wrapText="1"/>
    </xf>
    <xf numFmtId="49" fontId="13" fillId="0" borderId="5" xfId="0" applyNumberFormat="1" applyFont="1" applyBorder="1" applyAlignment="1" applyProtection="1">
      <alignment horizontal="center" vertical="center" wrapText="1"/>
      <protection locked="0" hidden="1"/>
    </xf>
    <xf numFmtId="49" fontId="15" fillId="0" borderId="5" xfId="0" applyNumberFormat="1" applyFont="1" applyBorder="1" applyAlignment="1" applyProtection="1">
      <alignment horizontal="center" vertical="center" wrapText="1"/>
      <protection locked="0" hidden="1"/>
    </xf>
    <xf numFmtId="49" fontId="13" fillId="0" borderId="22" xfId="0" applyNumberFormat="1" applyFont="1" applyBorder="1" applyAlignment="1" applyProtection="1">
      <alignment vertical="top" wrapText="1"/>
      <protection locked="0" hidden="1"/>
    </xf>
    <xf numFmtId="0" fontId="13" fillId="0" borderId="22" xfId="0" applyFont="1" applyBorder="1"/>
    <xf numFmtId="0" fontId="13" fillId="0" borderId="5" xfId="0" applyFont="1" applyBorder="1" applyAlignment="1">
      <alignment horizontal="center"/>
    </xf>
    <xf numFmtId="0" fontId="13" fillId="0" borderId="22" xfId="0" applyFont="1" applyBorder="1" applyAlignment="1">
      <alignment wrapText="1"/>
    </xf>
    <xf numFmtId="49" fontId="15" fillId="0" borderId="5" xfId="0" applyNumberFormat="1" applyFont="1" applyBorder="1" applyAlignment="1">
      <alignment horizontal="center" vertical="center" wrapText="1"/>
    </xf>
    <xf numFmtId="49" fontId="15" fillId="0" borderId="22" xfId="0" applyNumberFormat="1" applyFont="1" applyBorder="1" applyAlignment="1" applyProtection="1">
      <alignment horizontal="left" vertical="top" wrapText="1"/>
      <protection locked="0" hidden="1"/>
    </xf>
    <xf numFmtId="49" fontId="13" fillId="0" borderId="5" xfId="0" applyNumberFormat="1" applyFont="1" applyBorder="1" applyAlignment="1">
      <alignment horizontal="center" vertical="center" wrapText="1"/>
    </xf>
    <xf numFmtId="165" fontId="10" fillId="0" borderId="5" xfId="0" applyNumberFormat="1" applyFont="1" applyBorder="1"/>
    <xf numFmtId="164" fontId="15" fillId="0" borderId="5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/>
    </xf>
    <xf numFmtId="0" fontId="13" fillId="0" borderId="22" xfId="0" applyFont="1" applyBorder="1" applyAlignment="1">
      <alignment vertical="center" wrapText="1"/>
    </xf>
    <xf numFmtId="49" fontId="15" fillId="0" borderId="22" xfId="0" applyNumberFormat="1" applyFont="1" applyBorder="1" applyAlignment="1" applyProtection="1">
      <alignment horizontal="left" vertical="center" wrapText="1"/>
      <protection locked="0" hidden="1"/>
    </xf>
    <xf numFmtId="49" fontId="13" fillId="0" borderId="22" xfId="0" applyNumberFormat="1" applyFont="1" applyBorder="1" applyAlignment="1" applyProtection="1">
      <alignment horizontal="left" vertical="center" wrapText="1"/>
      <protection locked="0" hidden="1"/>
    </xf>
    <xf numFmtId="0" fontId="13" fillId="0" borderId="22" xfId="0" applyFont="1" applyBorder="1" applyAlignment="1" applyProtection="1">
      <alignment horizontal="left" vertical="center" wrapText="1"/>
      <protection locked="0" hidden="1"/>
    </xf>
    <xf numFmtId="0" fontId="15" fillId="0" borderId="22" xfId="0" applyFont="1" applyBorder="1" applyAlignment="1" applyProtection="1">
      <alignment horizontal="left" vertical="center" wrapText="1"/>
      <protection locked="0" hidden="1"/>
    </xf>
    <xf numFmtId="0" fontId="13" fillId="0" borderId="5" xfId="0" quotePrefix="1" applyFont="1" applyBorder="1" applyAlignment="1">
      <alignment horizontal="center" vertical="center"/>
    </xf>
    <xf numFmtId="164" fontId="19" fillId="0" borderId="5" xfId="0" applyNumberFormat="1" applyFont="1" applyBorder="1" applyAlignment="1">
      <alignment horizontal="right" vertical="center"/>
    </xf>
    <xf numFmtId="164" fontId="21" fillId="0" borderId="5" xfId="0" applyNumberFormat="1" applyFont="1" applyBorder="1" applyAlignment="1">
      <alignment horizontal="right" vertical="center"/>
    </xf>
    <xf numFmtId="0" fontId="15" fillId="0" borderId="22" xfId="0" applyFont="1" applyBorder="1" applyAlignment="1" applyProtection="1">
      <alignment horizontal="left" vertical="top" wrapText="1"/>
      <protection locked="0" hidden="1"/>
    </xf>
    <xf numFmtId="0" fontId="13" fillId="0" borderId="22" xfId="0" applyFont="1" applyBorder="1" applyAlignment="1" applyProtection="1">
      <alignment horizontal="left" vertical="top" wrapText="1"/>
      <protection locked="0" hidden="1"/>
    </xf>
    <xf numFmtId="0" fontId="17" fillId="0" borderId="22" xfId="0" applyFont="1" applyBorder="1" applyAlignment="1">
      <alignment vertical="center" wrapText="1"/>
    </xf>
    <xf numFmtId="0" fontId="15" fillId="0" borderId="22" xfId="0" applyFont="1" applyBorder="1" applyAlignment="1" applyProtection="1">
      <alignment vertical="top" wrapText="1"/>
      <protection locked="0" hidden="1"/>
    </xf>
    <xf numFmtId="0" fontId="15" fillId="0" borderId="22" xfId="0" applyFont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49" fontId="13" fillId="0" borderId="22" xfId="0" applyNumberFormat="1" applyFont="1" applyBorder="1" applyAlignment="1" applyProtection="1">
      <alignment horizontal="left" vertical="top" wrapText="1"/>
      <protection locked="0" hidden="1"/>
    </xf>
    <xf numFmtId="0" fontId="13" fillId="0" borderId="5" xfId="0" applyFont="1" applyBorder="1" applyAlignment="1">
      <alignment horizontal="center" vertical="center"/>
    </xf>
    <xf numFmtId="49" fontId="15" fillId="0" borderId="22" xfId="0" applyNumberFormat="1" applyFont="1" applyBorder="1" applyAlignment="1" applyProtection="1">
      <alignment wrapText="1"/>
      <protection locked="0" hidden="1"/>
    </xf>
    <xf numFmtId="49" fontId="13" fillId="0" borderId="5" xfId="0" applyNumberFormat="1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/>
    </xf>
    <xf numFmtId="0" fontId="15" fillId="0" borderId="22" xfId="0" applyFont="1" applyBorder="1" applyAlignment="1">
      <alignment wrapText="1"/>
    </xf>
    <xf numFmtId="0" fontId="15" fillId="0" borderId="22" xfId="0" applyFont="1" applyBorder="1" applyAlignment="1" applyProtection="1">
      <alignment wrapText="1"/>
      <protection locked="0" hidden="1"/>
    </xf>
    <xf numFmtId="0" fontId="13" fillId="0" borderId="22" xfId="0" applyFont="1" applyBorder="1" applyAlignment="1" applyProtection="1">
      <alignment wrapText="1"/>
      <protection locked="0" hidden="1"/>
    </xf>
    <xf numFmtId="0" fontId="15" fillId="0" borderId="22" xfId="0" applyFont="1" applyBorder="1" applyAlignment="1" applyProtection="1">
      <alignment vertical="center" wrapText="1"/>
      <protection locked="0" hidden="1"/>
    </xf>
    <xf numFmtId="0" fontId="15" fillId="0" borderId="5" xfId="0" quotePrefix="1" applyFont="1" applyBorder="1" applyAlignment="1">
      <alignment horizontal="center" vertical="center"/>
    </xf>
    <xf numFmtId="0" fontId="18" fillId="0" borderId="5" xfId="0" quotePrefix="1" applyFont="1" applyBorder="1" applyAlignment="1">
      <alignment horizontal="center" vertical="center"/>
    </xf>
    <xf numFmtId="164" fontId="18" fillId="0" borderId="5" xfId="0" applyNumberFormat="1" applyFont="1" applyBorder="1" applyAlignment="1">
      <alignment horizontal="right" vertical="center"/>
    </xf>
    <xf numFmtId="49" fontId="21" fillId="0" borderId="22" xfId="0" applyNumberFormat="1" applyFont="1" applyBorder="1" applyAlignment="1" applyProtection="1">
      <alignment wrapText="1"/>
      <protection locked="0" hidden="1"/>
    </xf>
    <xf numFmtId="0" fontId="19" fillId="0" borderId="22" xfId="0" applyFont="1" applyBorder="1" applyAlignment="1" applyProtection="1">
      <alignment wrapText="1"/>
      <protection locked="0" hidden="1"/>
    </xf>
    <xf numFmtId="0" fontId="17" fillId="0" borderId="5" xfId="0" quotePrefix="1" applyFont="1" applyBorder="1" applyAlignment="1">
      <alignment horizontal="center" vertical="center"/>
    </xf>
    <xf numFmtId="164" fontId="17" fillId="0" borderId="5" xfId="0" applyNumberFormat="1" applyFont="1" applyBorder="1" applyAlignment="1">
      <alignment horizontal="right" vertical="center"/>
    </xf>
    <xf numFmtId="0" fontId="21" fillId="0" borderId="22" xfId="0" applyFont="1" applyBorder="1" applyAlignment="1" applyProtection="1">
      <alignment wrapText="1"/>
      <protection locked="0" hidden="1"/>
    </xf>
    <xf numFmtId="0" fontId="19" fillId="0" borderId="22" xfId="0" applyFont="1" applyBorder="1" applyAlignment="1" applyProtection="1">
      <alignment vertical="top" wrapText="1"/>
      <protection locked="0" hidden="1"/>
    </xf>
    <xf numFmtId="49" fontId="21" fillId="0" borderId="22" xfId="0" applyNumberFormat="1" applyFont="1" applyBorder="1" applyAlignment="1" applyProtection="1">
      <alignment horizontal="left" vertical="center" wrapText="1"/>
      <protection locked="0" hidden="1"/>
    </xf>
    <xf numFmtId="49" fontId="21" fillId="0" borderId="5" xfId="0" applyNumberFormat="1" applyFont="1" applyBorder="1" applyAlignment="1" applyProtection="1">
      <alignment horizontal="center" vertical="center" wrapText="1"/>
      <protection locked="0" hidden="1"/>
    </xf>
    <xf numFmtId="0" fontId="15" fillId="0" borderId="22" xfId="0" applyFont="1" applyBorder="1" applyAlignment="1">
      <alignment horizontal="left"/>
    </xf>
    <xf numFmtId="0" fontId="15" fillId="0" borderId="24" xfId="0" applyFont="1" applyBorder="1" applyAlignment="1">
      <alignment horizontal="center" vertical="center"/>
    </xf>
    <xf numFmtId="0" fontId="16" fillId="0" borderId="25" xfId="0" applyFont="1" applyBorder="1" applyAlignment="1">
      <alignment horizontal="left"/>
    </xf>
    <xf numFmtId="164" fontId="15" fillId="0" borderId="25" xfId="0" applyNumberFormat="1" applyFont="1" applyBorder="1" applyAlignment="1">
      <alignment horizontal="right" vertical="center"/>
    </xf>
    <xf numFmtId="0" fontId="13" fillId="0" borderId="0" xfId="0" applyFont="1"/>
    <xf numFmtId="164" fontId="22" fillId="0" borderId="5" xfId="0" applyNumberFormat="1" applyFont="1" applyBorder="1" applyAlignment="1">
      <alignment horizontal="right" vertical="center"/>
    </xf>
    <xf numFmtId="164" fontId="15" fillId="0" borderId="12" xfId="0" applyNumberFormat="1" applyFont="1" applyBorder="1" applyAlignment="1">
      <alignment horizontal="right" vertical="center"/>
    </xf>
    <xf numFmtId="0" fontId="16" fillId="0" borderId="5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164" fontId="24" fillId="0" borderId="0" xfId="0" applyNumberFormat="1" applyFont="1"/>
    <xf numFmtId="0" fontId="10" fillId="0" borderId="21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21" xfId="0" applyFont="1" applyBorder="1" applyAlignment="1">
      <alignment horizontal="right" vertical="center" wrapText="1"/>
    </xf>
    <xf numFmtId="0" fontId="16" fillId="0" borderId="25" xfId="0" applyFont="1" applyBorder="1" applyAlignment="1">
      <alignment horizontal="left"/>
    </xf>
    <xf numFmtId="0" fontId="14" fillId="0" borderId="21" xfId="0" applyFont="1" applyBorder="1" applyAlignment="1">
      <alignment horizontal="right"/>
    </xf>
    <xf numFmtId="0" fontId="23" fillId="0" borderId="21" xfId="0" applyFont="1" applyBorder="1" applyAlignment="1">
      <alignment horizontal="center" wrapText="1"/>
    </xf>
    <xf numFmtId="0" fontId="5" fillId="14" borderId="13" xfId="0" applyFont="1" applyFill="1" applyBorder="1" applyAlignment="1">
      <alignment horizontal="left" vertical="top" wrapText="1"/>
    </xf>
    <xf numFmtId="0" fontId="5" fillId="14" borderId="14" xfId="0" applyFont="1" applyFill="1" applyBorder="1" applyAlignment="1">
      <alignment horizontal="left" vertical="top" wrapText="1"/>
    </xf>
    <xf numFmtId="0" fontId="5" fillId="14" borderId="15" xfId="0" applyFont="1" applyFill="1" applyBorder="1" applyAlignment="1">
      <alignment horizontal="left" vertical="top" wrapText="1"/>
    </xf>
    <xf numFmtId="4" fontId="5" fillId="10" borderId="5" xfId="0" applyNumberFormat="1" applyFont="1" applyFill="1" applyBorder="1" applyAlignment="1">
      <alignment horizontal="right" vertical="center"/>
    </xf>
    <xf numFmtId="4" fontId="5" fillId="14" borderId="5" xfId="0" applyNumberFormat="1" applyFont="1" applyFill="1" applyBorder="1" applyAlignment="1">
      <alignment horizontal="right" vertical="center"/>
    </xf>
    <xf numFmtId="0" fontId="5" fillId="10" borderId="11" xfId="0" applyFont="1" applyFill="1" applyBorder="1" applyAlignment="1">
      <alignment horizontal="left" vertical="top" wrapText="1"/>
    </xf>
    <xf numFmtId="0" fontId="5" fillId="10" borderId="20" xfId="0" applyFont="1" applyFill="1" applyBorder="1" applyAlignment="1">
      <alignment horizontal="left" vertical="top" wrapText="1"/>
    </xf>
    <xf numFmtId="0" fontId="5" fillId="10" borderId="12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3" borderId="4" xfId="0" applyFont="1" applyFill="1" applyBorder="1" applyAlignment="1">
      <alignment horizontal="left" vertical="top" wrapText="1"/>
    </xf>
    <xf numFmtId="4" fontId="5" fillId="3" borderId="5" xfId="0" applyNumberFormat="1" applyFont="1" applyFill="1" applyBorder="1" applyAlignment="1">
      <alignment horizontal="right" vertical="center"/>
    </xf>
    <xf numFmtId="0" fontId="5" fillId="5" borderId="8" xfId="3" applyFont="1" applyBorder="1" applyAlignment="1">
      <alignment horizontal="left" vertical="top" wrapText="1"/>
    </xf>
    <xf numFmtId="4" fontId="5" fillId="5" borderId="5" xfId="3" applyNumberFormat="1" applyFont="1" applyBorder="1" applyAlignment="1">
      <alignment horizontal="right" vertical="center"/>
    </xf>
    <xf numFmtId="4" fontId="5" fillId="4" borderId="5" xfId="2" applyNumberFormat="1" applyFont="1" applyBorder="1" applyAlignment="1">
      <alignment horizontal="right" vertical="center"/>
    </xf>
    <xf numFmtId="0" fontId="5" fillId="9" borderId="8" xfId="7" applyFont="1" applyBorder="1" applyAlignment="1">
      <alignment horizontal="left" vertical="top" wrapText="1"/>
    </xf>
    <xf numFmtId="4" fontId="5" fillId="9" borderId="5" xfId="7" applyNumberFormat="1" applyFont="1" applyBorder="1" applyAlignment="1">
      <alignment horizontal="right" vertical="center"/>
    </xf>
    <xf numFmtId="0" fontId="5" fillId="8" borderId="8" xfId="6" applyFont="1" applyBorder="1" applyAlignment="1">
      <alignment horizontal="left" vertical="top" wrapText="1"/>
    </xf>
    <xf numFmtId="4" fontId="5" fillId="8" borderId="5" xfId="6" applyNumberFormat="1" applyFont="1" applyBorder="1" applyAlignment="1">
      <alignment horizontal="right" vertical="center"/>
    </xf>
    <xf numFmtId="0" fontId="5" fillId="4" borderId="8" xfId="2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7" borderId="8" xfId="5" applyFont="1" applyBorder="1" applyAlignment="1">
      <alignment horizontal="left" vertical="top" wrapText="1"/>
    </xf>
    <xf numFmtId="4" fontId="5" fillId="7" borderId="5" xfId="5" applyNumberFormat="1" applyFont="1" applyBorder="1" applyAlignment="1">
      <alignment horizontal="right" vertical="center"/>
    </xf>
    <xf numFmtId="0" fontId="5" fillId="6" borderId="8" xfId="4" applyFont="1" applyBorder="1" applyAlignment="1">
      <alignment horizontal="left" vertical="top" wrapText="1"/>
    </xf>
    <xf numFmtId="4" fontId="5" fillId="6" borderId="5" xfId="4" applyNumberFormat="1" applyFont="1" applyBorder="1" applyAlignment="1">
      <alignment horizontal="right" vertical="center"/>
    </xf>
    <xf numFmtId="4" fontId="5" fillId="13" borderId="5" xfId="0" applyNumberFormat="1" applyFont="1" applyFill="1" applyBorder="1" applyAlignment="1">
      <alignment horizontal="right" vertical="center"/>
    </xf>
    <xf numFmtId="0" fontId="5" fillId="13" borderId="11" xfId="0" applyFont="1" applyFill="1" applyBorder="1" applyAlignment="1">
      <alignment horizontal="left" vertical="top" wrapText="1"/>
    </xf>
    <xf numFmtId="0" fontId="5" fillId="13" borderId="20" xfId="0" applyFont="1" applyFill="1" applyBorder="1" applyAlignment="1">
      <alignment horizontal="left" vertical="top" wrapText="1"/>
    </xf>
    <xf numFmtId="0" fontId="5" fillId="13" borderId="12" xfId="0" applyFont="1" applyFill="1" applyBorder="1" applyAlignment="1">
      <alignment horizontal="left" vertical="top" wrapText="1"/>
    </xf>
    <xf numFmtId="4" fontId="5" fillId="12" borderId="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4" fontId="8" fillId="0" borderId="14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wrapText="1"/>
    </xf>
    <xf numFmtId="0" fontId="6" fillId="2" borderId="16" xfId="0" applyFont="1" applyFill="1" applyBorder="1" applyAlignment="1">
      <alignment horizontal="left"/>
    </xf>
    <xf numFmtId="0" fontId="6" fillId="2" borderId="17" xfId="0" applyFont="1" applyFill="1" applyBorder="1" applyAlignment="1">
      <alignment horizontal="left"/>
    </xf>
    <xf numFmtId="0" fontId="6" fillId="2" borderId="18" xfId="0" applyFont="1" applyFill="1" applyBorder="1" applyAlignment="1">
      <alignment horizontal="left"/>
    </xf>
    <xf numFmtId="0" fontId="5" fillId="12" borderId="13" xfId="0" applyFont="1" applyFill="1" applyBorder="1" applyAlignment="1">
      <alignment horizontal="left" vertical="top" wrapText="1"/>
    </xf>
    <xf numFmtId="0" fontId="5" fillId="12" borderId="14" xfId="0" applyFont="1" applyFill="1" applyBorder="1" applyAlignment="1">
      <alignment horizontal="left" vertical="top" wrapText="1"/>
    </xf>
    <xf numFmtId="0" fontId="5" fillId="12" borderId="15" xfId="0" applyFont="1" applyFill="1" applyBorder="1" applyAlignment="1">
      <alignment horizontal="left" vertical="top" wrapText="1"/>
    </xf>
    <xf numFmtId="0" fontId="5" fillId="12" borderId="11" xfId="0" applyFont="1" applyFill="1" applyBorder="1" applyAlignment="1">
      <alignment horizontal="left" vertical="top" wrapText="1"/>
    </xf>
    <xf numFmtId="0" fontId="5" fillId="12" borderId="20" xfId="0" applyFont="1" applyFill="1" applyBorder="1" applyAlignment="1">
      <alignment horizontal="left" vertical="top" wrapText="1"/>
    </xf>
    <xf numFmtId="0" fontId="5" fillId="12" borderId="12" xfId="0" applyFont="1" applyFill="1" applyBorder="1" applyAlignment="1">
      <alignment horizontal="left" vertical="top" wrapText="1"/>
    </xf>
  </cellXfs>
  <cellStyles count="11">
    <cellStyle name="1" xfId="1" xr:uid="{00000000-0005-0000-0000-000000000000}"/>
    <cellStyle name="2" xfId="2" xr:uid="{00000000-0005-0000-0000-000001000000}"/>
    <cellStyle name="3" xfId="3" xr:uid="{00000000-0005-0000-0000-000002000000}"/>
    <cellStyle name="4" xfId="4" xr:uid="{00000000-0005-0000-0000-000003000000}"/>
    <cellStyle name="5" xfId="5" xr:uid="{00000000-0005-0000-0000-000004000000}"/>
    <cellStyle name="6" xfId="6" xr:uid="{00000000-0005-0000-0000-000005000000}"/>
    <cellStyle name="7" xfId="7" xr:uid="{00000000-0005-0000-0000-000006000000}"/>
    <cellStyle name="8" xfId="8" xr:uid="{00000000-0005-0000-0000-000007000000}"/>
    <cellStyle name="Обычный" xfId="0" builtinId="0"/>
    <cellStyle name="Обычный 2" xfId="9" xr:uid="{00000000-0005-0000-0000-000009000000}"/>
    <cellStyle name="Обычный 3" xfId="10" xr:uid="{00000000-0005-0000-0000-00000A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EBEE"/>
      <rgbColor rgb="FFE0F2F1"/>
      <rgbColor rgb="FF660066"/>
      <rgbColor rgb="FFE57373"/>
      <rgbColor rgb="FF0066CC"/>
      <rgbColor rgb="FFD1C4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76"/>
      <rgbColor rgb="FFB2DFDB"/>
      <rgbColor rgb="FFEF9A9A"/>
      <rgbColor rgb="FFCC99FF"/>
      <rgbColor rgb="FFFFCDD2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1C4E9"/>
      <color rgb="FFE1D8F0"/>
      <color rgb="FFC4B3E3"/>
      <color rgb="FFFFF1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48"/>
  <sheetViews>
    <sheetView tabSelected="1" topLeftCell="A425" zoomScaleNormal="100" zoomScaleSheetLayoutView="85" workbookViewId="0">
      <selection activeCell="F437" sqref="F437"/>
    </sheetView>
  </sheetViews>
  <sheetFormatPr defaultColWidth="9.28515625" defaultRowHeight="12.75" x14ac:dyDescent="0.2"/>
  <cols>
    <col min="1" max="1" width="77.28515625" style="173" customWidth="1"/>
    <col min="2" max="2" width="14.5703125" style="173" customWidth="1"/>
    <col min="3" max="4" width="7.7109375" style="173" customWidth="1"/>
    <col min="5" max="5" width="16.85546875" style="173" customWidth="1"/>
    <col min="6" max="6" width="16.42578125" style="173" customWidth="1"/>
    <col min="7" max="7" width="15.7109375" style="173" customWidth="1"/>
    <col min="8" max="8" width="0.85546875" style="78" hidden="1" customWidth="1"/>
    <col min="9" max="12" width="9.28515625" style="78" hidden="1" customWidth="1"/>
    <col min="13" max="16384" width="9.28515625" style="78"/>
  </cols>
  <sheetData>
    <row r="1" spans="1:10" ht="12.6" customHeight="1" x14ac:dyDescent="0.2">
      <c r="A1" s="103"/>
      <c r="B1" s="104"/>
      <c r="C1" s="104"/>
      <c r="D1" s="104"/>
      <c r="E1" s="105"/>
      <c r="F1" s="105"/>
      <c r="G1" s="105" t="s">
        <v>341</v>
      </c>
    </row>
    <row r="2" spans="1:10" s="77" customFormat="1" ht="12" customHeight="1" x14ac:dyDescent="0.2">
      <c r="A2" s="106"/>
      <c r="B2" s="107"/>
      <c r="C2" s="107"/>
      <c r="D2" s="107"/>
      <c r="E2" s="182" t="s">
        <v>771</v>
      </c>
      <c r="F2" s="182"/>
      <c r="G2" s="182"/>
    </row>
    <row r="3" spans="1:10" s="77" customFormat="1" ht="12" customHeight="1" x14ac:dyDescent="0.2">
      <c r="A3" s="106"/>
      <c r="B3" s="107"/>
      <c r="C3" s="107"/>
      <c r="D3" s="107"/>
      <c r="E3" s="182" t="s">
        <v>772</v>
      </c>
      <c r="F3" s="182"/>
      <c r="G3" s="182"/>
    </row>
    <row r="4" spans="1:10" ht="36.6" customHeight="1" x14ac:dyDescent="0.25">
      <c r="A4" s="185" t="s">
        <v>773</v>
      </c>
      <c r="B4" s="185"/>
      <c r="C4" s="185"/>
      <c r="D4" s="185"/>
      <c r="E4" s="185"/>
      <c r="F4" s="185"/>
      <c r="G4" s="185"/>
    </row>
    <row r="5" spans="1:10" ht="11.25" customHeight="1" thickBot="1" x14ac:dyDescent="0.25">
      <c r="A5" s="104"/>
      <c r="B5" s="184" t="s">
        <v>144</v>
      </c>
      <c r="C5" s="184"/>
      <c r="D5" s="184"/>
      <c r="E5" s="184"/>
      <c r="F5" s="184"/>
      <c r="G5" s="184"/>
    </row>
    <row r="6" spans="1:10" ht="26.45" customHeight="1" x14ac:dyDescent="0.2">
      <c r="A6" s="108" t="s">
        <v>3</v>
      </c>
      <c r="B6" s="109" t="s">
        <v>6</v>
      </c>
      <c r="C6" s="109" t="s">
        <v>7</v>
      </c>
      <c r="D6" s="109" t="s">
        <v>255</v>
      </c>
      <c r="E6" s="109" t="s">
        <v>769</v>
      </c>
      <c r="F6" s="109" t="s">
        <v>768</v>
      </c>
      <c r="G6" s="110" t="s">
        <v>770</v>
      </c>
      <c r="H6" s="81"/>
    </row>
    <row r="7" spans="1:10" ht="13.7" customHeight="1" x14ac:dyDescent="0.2">
      <c r="A7" s="177">
        <v>1</v>
      </c>
      <c r="B7" s="120">
        <v>2</v>
      </c>
      <c r="C7" s="176">
        <v>3</v>
      </c>
      <c r="D7" s="176">
        <v>4</v>
      </c>
      <c r="E7" s="176">
        <v>5</v>
      </c>
      <c r="F7" s="176">
        <v>6</v>
      </c>
      <c r="G7" s="178">
        <v>7</v>
      </c>
      <c r="H7" s="81"/>
    </row>
    <row r="8" spans="1:10" x14ac:dyDescent="0.2">
      <c r="A8" s="84" t="s">
        <v>146</v>
      </c>
      <c r="B8" s="85" t="s">
        <v>100</v>
      </c>
      <c r="C8" s="72"/>
      <c r="D8" s="72"/>
      <c r="E8" s="93">
        <f t="shared" ref="E8:F12" si="0">E9</f>
        <v>5280</v>
      </c>
      <c r="F8" s="93">
        <f t="shared" si="0"/>
        <v>2253.1999999999998</v>
      </c>
      <c r="G8" s="112">
        <f>F8/E8*100</f>
        <v>42.674242424242422</v>
      </c>
      <c r="H8" s="91"/>
      <c r="I8" s="92"/>
      <c r="J8" s="92"/>
    </row>
    <row r="9" spans="1:10" s="79" customFormat="1" x14ac:dyDescent="0.2">
      <c r="A9" s="111" t="s">
        <v>272</v>
      </c>
      <c r="B9" s="85" t="s">
        <v>273</v>
      </c>
      <c r="C9" s="72"/>
      <c r="D9" s="72"/>
      <c r="E9" s="93">
        <f t="shared" si="0"/>
        <v>5280</v>
      </c>
      <c r="F9" s="93">
        <f t="shared" si="0"/>
        <v>2253.1999999999998</v>
      </c>
      <c r="G9" s="112">
        <f t="shared" ref="G9:G72" si="1">F9/E9*100</f>
        <v>42.674242424242422</v>
      </c>
      <c r="H9" s="94"/>
      <c r="I9" s="95"/>
      <c r="J9" s="95"/>
    </row>
    <row r="10" spans="1:10" ht="15.75" customHeight="1" x14ac:dyDescent="0.2">
      <c r="A10" s="113" t="s">
        <v>274</v>
      </c>
      <c r="B10" s="114" t="s">
        <v>419</v>
      </c>
      <c r="C10" s="72"/>
      <c r="D10" s="72"/>
      <c r="E10" s="93">
        <f t="shared" si="0"/>
        <v>5280</v>
      </c>
      <c r="F10" s="93">
        <f t="shared" si="0"/>
        <v>2253.1999999999998</v>
      </c>
      <c r="G10" s="112">
        <f t="shared" si="1"/>
        <v>42.674242424242422</v>
      </c>
      <c r="H10" s="91"/>
      <c r="I10" s="92"/>
      <c r="J10" s="92"/>
    </row>
    <row r="11" spans="1:10" ht="38.25" x14ac:dyDescent="0.2">
      <c r="A11" s="115" t="s">
        <v>421</v>
      </c>
      <c r="B11" s="116" t="s">
        <v>420</v>
      </c>
      <c r="C11" s="80"/>
      <c r="D11" s="80"/>
      <c r="E11" s="117">
        <f t="shared" si="0"/>
        <v>5280</v>
      </c>
      <c r="F11" s="117">
        <f t="shared" si="0"/>
        <v>2253.1999999999998</v>
      </c>
      <c r="G11" s="112">
        <f t="shared" si="1"/>
        <v>42.674242424242422</v>
      </c>
      <c r="H11" s="91"/>
      <c r="I11" s="92"/>
      <c r="J11" s="92"/>
    </row>
    <row r="12" spans="1:10" x14ac:dyDescent="0.2">
      <c r="A12" s="118" t="s">
        <v>63</v>
      </c>
      <c r="B12" s="116" t="s">
        <v>420</v>
      </c>
      <c r="C12" s="119" t="s">
        <v>64</v>
      </c>
      <c r="D12" s="80"/>
      <c r="E12" s="117">
        <f t="shared" si="0"/>
        <v>5280</v>
      </c>
      <c r="F12" s="117">
        <f t="shared" si="0"/>
        <v>2253.1999999999998</v>
      </c>
      <c r="G12" s="112">
        <f t="shared" si="1"/>
        <v>42.674242424242422</v>
      </c>
      <c r="H12" s="91"/>
      <c r="I12" s="92"/>
      <c r="J12" s="92"/>
    </row>
    <row r="13" spans="1:10" x14ac:dyDescent="0.2">
      <c r="A13" s="118" t="s">
        <v>65</v>
      </c>
      <c r="B13" s="116" t="s">
        <v>420</v>
      </c>
      <c r="C13" s="119" t="s">
        <v>66</v>
      </c>
      <c r="D13" s="119">
        <v>900100</v>
      </c>
      <c r="E13" s="117">
        <v>5280</v>
      </c>
      <c r="F13" s="117">
        <v>2253.1999999999998</v>
      </c>
      <c r="G13" s="112">
        <f t="shared" si="1"/>
        <v>42.674242424242422</v>
      </c>
      <c r="H13" s="91"/>
      <c r="I13" s="92"/>
      <c r="J13" s="92"/>
    </row>
    <row r="14" spans="1:10" ht="16.5" customHeight="1" x14ac:dyDescent="0.2">
      <c r="A14" s="86" t="s">
        <v>387</v>
      </c>
      <c r="B14" s="85" t="s">
        <v>127</v>
      </c>
      <c r="C14" s="73"/>
      <c r="D14" s="73"/>
      <c r="E14" s="93">
        <f>E15+E23+E36+E60+E65</f>
        <v>259262.80000000002</v>
      </c>
      <c r="F14" s="93">
        <f t="shared" ref="F14" si="2">F15+F23+F36+F60+F65</f>
        <v>174889.99999999997</v>
      </c>
      <c r="G14" s="112">
        <f t="shared" si="1"/>
        <v>67.456650163463465</v>
      </c>
      <c r="H14" s="91"/>
      <c r="I14" s="92"/>
      <c r="J14" s="92"/>
    </row>
    <row r="15" spans="1:10" ht="19.5" customHeight="1" x14ac:dyDescent="0.2">
      <c r="A15" s="87" t="s">
        <v>388</v>
      </c>
      <c r="B15" s="88" t="s">
        <v>128</v>
      </c>
      <c r="C15" s="74"/>
      <c r="D15" s="74"/>
      <c r="E15" s="93">
        <f t="shared" ref="E15:F18" si="3">E16</f>
        <v>13007.1</v>
      </c>
      <c r="F15" s="93">
        <f t="shared" si="3"/>
        <v>8615.7999999999993</v>
      </c>
      <c r="G15" s="112">
        <f t="shared" si="1"/>
        <v>66.239207817269019</v>
      </c>
      <c r="H15" s="91"/>
      <c r="I15" s="92"/>
      <c r="J15" s="92"/>
    </row>
    <row r="16" spans="1:10" ht="25.5" customHeight="1" x14ac:dyDescent="0.2">
      <c r="A16" s="89" t="s">
        <v>147</v>
      </c>
      <c r="B16" s="90" t="s">
        <v>141</v>
      </c>
      <c r="C16" s="76"/>
      <c r="D16" s="76"/>
      <c r="E16" s="93">
        <f>E17+E20</f>
        <v>13007.1</v>
      </c>
      <c r="F16" s="93">
        <f t="shared" si="3"/>
        <v>8615.7999999999993</v>
      </c>
      <c r="G16" s="112">
        <f t="shared" si="1"/>
        <v>66.239207817269019</v>
      </c>
      <c r="H16" s="91"/>
      <c r="I16" s="92"/>
      <c r="J16" s="92"/>
    </row>
    <row r="17" spans="1:10" ht="25.5" x14ac:dyDescent="0.2">
      <c r="A17" s="118" t="s">
        <v>148</v>
      </c>
      <c r="B17" s="70" t="s">
        <v>149</v>
      </c>
      <c r="C17" s="119"/>
      <c r="D17" s="119"/>
      <c r="E17" s="117">
        <f t="shared" si="3"/>
        <v>12569.1</v>
      </c>
      <c r="F17" s="117">
        <f t="shared" si="3"/>
        <v>8615.7999999999993</v>
      </c>
      <c r="G17" s="112">
        <f t="shared" si="1"/>
        <v>68.547469588116883</v>
      </c>
      <c r="H17" s="91"/>
      <c r="I17" s="92"/>
      <c r="J17" s="92"/>
    </row>
    <row r="18" spans="1:10" ht="25.5" x14ac:dyDescent="0.2">
      <c r="A18" s="118" t="s">
        <v>67</v>
      </c>
      <c r="B18" s="70" t="s">
        <v>149</v>
      </c>
      <c r="C18" s="119" t="s">
        <v>68</v>
      </c>
      <c r="D18" s="119"/>
      <c r="E18" s="117">
        <f t="shared" si="3"/>
        <v>12569.1</v>
      </c>
      <c r="F18" s="117">
        <f t="shared" si="3"/>
        <v>8615.7999999999993</v>
      </c>
      <c r="G18" s="112">
        <f t="shared" si="1"/>
        <v>68.547469588116883</v>
      </c>
      <c r="H18" s="91"/>
      <c r="I18" s="92"/>
      <c r="J18" s="92"/>
    </row>
    <row r="19" spans="1:10" x14ac:dyDescent="0.2">
      <c r="A19" s="118" t="s">
        <v>69</v>
      </c>
      <c r="B19" s="70" t="s">
        <v>149</v>
      </c>
      <c r="C19" s="119" t="s">
        <v>70</v>
      </c>
      <c r="D19" s="119">
        <v>900100</v>
      </c>
      <c r="E19" s="117">
        <v>12569.1</v>
      </c>
      <c r="F19" s="117">
        <v>8615.7999999999993</v>
      </c>
      <c r="G19" s="112">
        <f t="shared" si="1"/>
        <v>68.547469588116883</v>
      </c>
      <c r="H19" s="91"/>
      <c r="I19" s="92"/>
      <c r="J19" s="92"/>
    </row>
    <row r="20" spans="1:10" ht="25.5" x14ac:dyDescent="0.2">
      <c r="A20" s="118" t="s">
        <v>763</v>
      </c>
      <c r="B20" s="70" t="s">
        <v>757</v>
      </c>
      <c r="C20" s="119"/>
      <c r="D20" s="119"/>
      <c r="E20" s="117">
        <f t="shared" ref="E20:F21" si="4">E21</f>
        <v>438</v>
      </c>
      <c r="F20" s="117">
        <f t="shared" si="4"/>
        <v>0</v>
      </c>
      <c r="G20" s="112">
        <f t="shared" si="1"/>
        <v>0</v>
      </c>
      <c r="H20" s="91"/>
      <c r="I20" s="92"/>
      <c r="J20" s="92"/>
    </row>
    <row r="21" spans="1:10" ht="25.5" x14ac:dyDescent="0.2">
      <c r="A21" s="118" t="s">
        <v>67</v>
      </c>
      <c r="B21" s="70" t="s">
        <v>757</v>
      </c>
      <c r="C21" s="119" t="s">
        <v>68</v>
      </c>
      <c r="D21" s="119"/>
      <c r="E21" s="117">
        <f t="shared" si="4"/>
        <v>438</v>
      </c>
      <c r="F21" s="117">
        <f t="shared" si="4"/>
        <v>0</v>
      </c>
      <c r="G21" s="112">
        <f t="shared" si="1"/>
        <v>0</v>
      </c>
      <c r="H21" s="91"/>
      <c r="I21" s="92"/>
      <c r="J21" s="92"/>
    </row>
    <row r="22" spans="1:10" x14ac:dyDescent="0.2">
      <c r="A22" s="118" t="s">
        <v>69</v>
      </c>
      <c r="B22" s="70" t="s">
        <v>757</v>
      </c>
      <c r="C22" s="119" t="s">
        <v>70</v>
      </c>
      <c r="D22" s="119">
        <v>900304</v>
      </c>
      <c r="E22" s="117">
        <v>438</v>
      </c>
      <c r="F22" s="117">
        <v>0</v>
      </c>
      <c r="G22" s="112">
        <f t="shared" si="1"/>
        <v>0</v>
      </c>
      <c r="H22" s="91"/>
      <c r="I22" s="92"/>
      <c r="J22" s="92"/>
    </row>
    <row r="23" spans="1:10" s="79" customFormat="1" ht="19.5" customHeight="1" x14ac:dyDescent="0.2">
      <c r="A23" s="111" t="s">
        <v>390</v>
      </c>
      <c r="B23" s="90" t="s">
        <v>129</v>
      </c>
      <c r="C23" s="120"/>
      <c r="D23" s="120"/>
      <c r="E23" s="93">
        <f>E24</f>
        <v>40953.200000000004</v>
      </c>
      <c r="F23" s="93">
        <f>F24</f>
        <v>26514.300000000003</v>
      </c>
      <c r="G23" s="112">
        <f t="shared" si="1"/>
        <v>64.742926071711125</v>
      </c>
      <c r="H23" s="94"/>
      <c r="I23" s="95"/>
      <c r="J23" s="95"/>
    </row>
    <row r="24" spans="1:10" ht="25.5" x14ac:dyDescent="0.2">
      <c r="A24" s="89" t="s">
        <v>389</v>
      </c>
      <c r="B24" s="90" t="s">
        <v>130</v>
      </c>
      <c r="C24" s="76"/>
      <c r="D24" s="76"/>
      <c r="E24" s="93">
        <f>E25+E31+E28</f>
        <v>40953.200000000004</v>
      </c>
      <c r="F24" s="93">
        <f>F25+F31+F28</f>
        <v>26514.300000000003</v>
      </c>
      <c r="G24" s="112">
        <f t="shared" si="1"/>
        <v>64.742926071711125</v>
      </c>
      <c r="H24" s="91"/>
      <c r="I24" s="92"/>
      <c r="J24" s="92"/>
    </row>
    <row r="25" spans="1:10" ht="25.5" x14ac:dyDescent="0.2">
      <c r="A25" s="121" t="s">
        <v>150</v>
      </c>
      <c r="B25" s="122" t="s">
        <v>151</v>
      </c>
      <c r="C25" s="119"/>
      <c r="D25" s="119"/>
      <c r="E25" s="117">
        <f t="shared" ref="E25:F26" si="5">E26</f>
        <v>39000</v>
      </c>
      <c r="F25" s="117">
        <f t="shared" si="5"/>
        <v>26140.9</v>
      </c>
      <c r="G25" s="112">
        <f t="shared" si="1"/>
        <v>67.027948717948732</v>
      </c>
      <c r="H25" s="91"/>
      <c r="I25" s="92"/>
      <c r="J25" s="92"/>
    </row>
    <row r="26" spans="1:10" ht="25.5" x14ac:dyDescent="0.2">
      <c r="A26" s="118" t="s">
        <v>67</v>
      </c>
      <c r="B26" s="122" t="s">
        <v>151</v>
      </c>
      <c r="C26" s="119" t="s">
        <v>68</v>
      </c>
      <c r="D26" s="119"/>
      <c r="E26" s="117">
        <f t="shared" si="5"/>
        <v>39000</v>
      </c>
      <c r="F26" s="117">
        <f t="shared" si="5"/>
        <v>26140.9</v>
      </c>
      <c r="G26" s="112">
        <f t="shared" si="1"/>
        <v>67.027948717948732</v>
      </c>
      <c r="H26" s="91"/>
      <c r="I26" s="92"/>
      <c r="J26" s="92"/>
    </row>
    <row r="27" spans="1:10" x14ac:dyDescent="0.2">
      <c r="A27" s="118" t="s">
        <v>69</v>
      </c>
      <c r="B27" s="122" t="s">
        <v>151</v>
      </c>
      <c r="C27" s="119" t="s">
        <v>70</v>
      </c>
      <c r="D27" s="119">
        <v>900100</v>
      </c>
      <c r="E27" s="117">
        <v>39000</v>
      </c>
      <c r="F27" s="117">
        <v>26140.9</v>
      </c>
      <c r="G27" s="112">
        <f t="shared" si="1"/>
        <v>67.027948717948732</v>
      </c>
      <c r="H27" s="91"/>
      <c r="I27" s="92"/>
      <c r="J27" s="92"/>
    </row>
    <row r="28" spans="1:10" ht="25.5" x14ac:dyDescent="0.2">
      <c r="A28" s="118" t="s">
        <v>763</v>
      </c>
      <c r="B28" s="122" t="s">
        <v>758</v>
      </c>
      <c r="C28" s="119"/>
      <c r="D28" s="119"/>
      <c r="E28" s="117">
        <f t="shared" ref="E28:F29" si="6">E29</f>
        <v>1579.8</v>
      </c>
      <c r="F28" s="117">
        <f t="shared" si="6"/>
        <v>0</v>
      </c>
      <c r="G28" s="112">
        <f t="shared" si="1"/>
        <v>0</v>
      </c>
      <c r="H28" s="91"/>
      <c r="I28" s="92"/>
      <c r="J28" s="92"/>
    </row>
    <row r="29" spans="1:10" ht="25.5" x14ac:dyDescent="0.2">
      <c r="A29" s="118" t="s">
        <v>67</v>
      </c>
      <c r="B29" s="122" t="s">
        <v>758</v>
      </c>
      <c r="C29" s="119" t="s">
        <v>68</v>
      </c>
      <c r="D29" s="119"/>
      <c r="E29" s="117">
        <f t="shared" si="6"/>
        <v>1579.8</v>
      </c>
      <c r="F29" s="117">
        <f t="shared" si="6"/>
        <v>0</v>
      </c>
      <c r="G29" s="112">
        <f t="shared" si="1"/>
        <v>0</v>
      </c>
      <c r="H29" s="91"/>
      <c r="I29" s="92"/>
      <c r="J29" s="92"/>
    </row>
    <row r="30" spans="1:10" x14ac:dyDescent="0.2">
      <c r="A30" s="118" t="s">
        <v>69</v>
      </c>
      <c r="B30" s="122" t="s">
        <v>758</v>
      </c>
      <c r="C30" s="119">
        <v>610</v>
      </c>
      <c r="D30" s="119">
        <v>900304</v>
      </c>
      <c r="E30" s="117">
        <v>1579.8</v>
      </c>
      <c r="F30" s="117">
        <v>0</v>
      </c>
      <c r="G30" s="112">
        <f t="shared" si="1"/>
        <v>0</v>
      </c>
      <c r="H30" s="91"/>
      <c r="I30" s="92"/>
      <c r="J30" s="92"/>
    </row>
    <row r="31" spans="1:10" ht="25.5" x14ac:dyDescent="0.2">
      <c r="A31" s="118" t="s">
        <v>399</v>
      </c>
      <c r="B31" s="122" t="s">
        <v>398</v>
      </c>
      <c r="C31" s="119"/>
      <c r="D31" s="119"/>
      <c r="E31" s="117">
        <f>E32</f>
        <v>373.4</v>
      </c>
      <c r="F31" s="117">
        <f t="shared" ref="F31" si="7">F32</f>
        <v>373.4</v>
      </c>
      <c r="G31" s="112">
        <f t="shared" si="1"/>
        <v>100</v>
      </c>
      <c r="H31" s="91"/>
      <c r="I31" s="92"/>
      <c r="J31" s="92"/>
    </row>
    <row r="32" spans="1:10" ht="25.5" x14ac:dyDescent="0.2">
      <c r="A32" s="118" t="s">
        <v>67</v>
      </c>
      <c r="B32" s="122" t="s">
        <v>398</v>
      </c>
      <c r="C32" s="119">
        <v>600</v>
      </c>
      <c r="D32" s="119"/>
      <c r="E32" s="117">
        <f>E33+E34+E35</f>
        <v>373.4</v>
      </c>
      <c r="F32" s="117">
        <f t="shared" ref="F32" si="8">F33+F34+F35</f>
        <v>373.4</v>
      </c>
      <c r="G32" s="112">
        <f t="shared" si="1"/>
        <v>100</v>
      </c>
      <c r="H32" s="91"/>
      <c r="I32" s="92"/>
      <c r="J32" s="92"/>
    </row>
    <row r="33" spans="1:10" x14ac:dyDescent="0.2">
      <c r="A33" s="118" t="s">
        <v>69</v>
      </c>
      <c r="B33" s="122" t="s">
        <v>398</v>
      </c>
      <c r="C33" s="119">
        <v>610</v>
      </c>
      <c r="D33" s="119">
        <v>900202</v>
      </c>
      <c r="E33" s="117">
        <v>165.2</v>
      </c>
      <c r="F33" s="117">
        <v>165.2</v>
      </c>
      <c r="G33" s="112">
        <f t="shared" si="1"/>
        <v>100</v>
      </c>
      <c r="H33" s="91"/>
      <c r="I33" s="92"/>
      <c r="J33" s="92"/>
    </row>
    <row r="34" spans="1:10" x14ac:dyDescent="0.2">
      <c r="A34" s="118" t="s">
        <v>69</v>
      </c>
      <c r="B34" s="122" t="s">
        <v>398</v>
      </c>
      <c r="C34" s="119">
        <v>610</v>
      </c>
      <c r="D34" s="119">
        <v>900302</v>
      </c>
      <c r="E34" s="117">
        <v>129.80000000000001</v>
      </c>
      <c r="F34" s="117">
        <v>129.80000000000001</v>
      </c>
      <c r="G34" s="112">
        <f t="shared" si="1"/>
        <v>100</v>
      </c>
      <c r="H34" s="91"/>
      <c r="I34" s="92"/>
      <c r="J34" s="92"/>
    </row>
    <row r="35" spans="1:10" x14ac:dyDescent="0.2">
      <c r="A35" s="118" t="s">
        <v>69</v>
      </c>
      <c r="B35" s="122" t="s">
        <v>398</v>
      </c>
      <c r="C35" s="119">
        <v>610</v>
      </c>
      <c r="D35" s="119">
        <v>900100</v>
      </c>
      <c r="E35" s="117">
        <v>78.400000000000006</v>
      </c>
      <c r="F35" s="117">
        <v>78.400000000000006</v>
      </c>
      <c r="G35" s="112">
        <f t="shared" si="1"/>
        <v>100</v>
      </c>
      <c r="H35" s="91"/>
      <c r="I35" s="92"/>
      <c r="J35" s="92"/>
    </row>
    <row r="36" spans="1:10" ht="25.5" x14ac:dyDescent="0.2">
      <c r="A36" s="113" t="s">
        <v>391</v>
      </c>
      <c r="B36" s="123" t="s">
        <v>131</v>
      </c>
      <c r="C36" s="73"/>
      <c r="D36" s="73"/>
      <c r="E36" s="93">
        <f>E37+E41+E51+E55</f>
        <v>147052.40000000002</v>
      </c>
      <c r="F36" s="93">
        <f>F37+F41+F51+F55</f>
        <v>101088.29999999999</v>
      </c>
      <c r="G36" s="112">
        <f t="shared" si="1"/>
        <v>68.743046696279677</v>
      </c>
      <c r="H36" s="91"/>
      <c r="I36" s="92"/>
      <c r="J36" s="92"/>
    </row>
    <row r="37" spans="1:10" ht="25.5" x14ac:dyDescent="0.2">
      <c r="A37" s="113" t="s">
        <v>393</v>
      </c>
      <c r="B37" s="123" t="s">
        <v>392</v>
      </c>
      <c r="C37" s="73"/>
      <c r="D37" s="73"/>
      <c r="E37" s="93">
        <f>E38</f>
        <v>36</v>
      </c>
      <c r="F37" s="93">
        <f t="shared" ref="F37:F39" si="9">F38</f>
        <v>0</v>
      </c>
      <c r="G37" s="112">
        <f t="shared" si="1"/>
        <v>0</v>
      </c>
      <c r="H37" s="91"/>
      <c r="I37" s="92"/>
      <c r="J37" s="92"/>
    </row>
    <row r="38" spans="1:10" x14ac:dyDescent="0.2">
      <c r="A38" s="124" t="s">
        <v>153</v>
      </c>
      <c r="B38" s="122" t="s">
        <v>394</v>
      </c>
      <c r="C38" s="83"/>
      <c r="D38" s="83"/>
      <c r="E38" s="117">
        <f>E39</f>
        <v>36</v>
      </c>
      <c r="F38" s="117">
        <f t="shared" si="9"/>
        <v>0</v>
      </c>
      <c r="G38" s="112">
        <f t="shared" si="1"/>
        <v>0</v>
      </c>
      <c r="H38" s="91"/>
      <c r="I38" s="92"/>
      <c r="J38" s="92"/>
    </row>
    <row r="39" spans="1:10" x14ac:dyDescent="0.2">
      <c r="A39" s="124" t="s">
        <v>63</v>
      </c>
      <c r="B39" s="122" t="s">
        <v>394</v>
      </c>
      <c r="C39" s="83">
        <v>300</v>
      </c>
      <c r="D39" s="83"/>
      <c r="E39" s="117">
        <f>E40</f>
        <v>36</v>
      </c>
      <c r="F39" s="117">
        <f t="shared" si="9"/>
        <v>0</v>
      </c>
      <c r="G39" s="112">
        <f t="shared" si="1"/>
        <v>0</v>
      </c>
      <c r="H39" s="91"/>
      <c r="I39" s="92"/>
      <c r="J39" s="92"/>
    </row>
    <row r="40" spans="1:10" x14ac:dyDescent="0.2">
      <c r="A40" s="124" t="s">
        <v>626</v>
      </c>
      <c r="B40" s="122" t="s">
        <v>394</v>
      </c>
      <c r="C40" s="83">
        <v>340</v>
      </c>
      <c r="D40" s="83">
        <v>900100</v>
      </c>
      <c r="E40" s="117">
        <v>36</v>
      </c>
      <c r="F40" s="117">
        <v>0</v>
      </c>
      <c r="G40" s="112">
        <f t="shared" si="1"/>
        <v>0</v>
      </c>
      <c r="H40" s="91"/>
      <c r="I40" s="92"/>
      <c r="J40" s="92"/>
    </row>
    <row r="41" spans="1:10" s="79" customFormat="1" x14ac:dyDescent="0.2">
      <c r="A41" s="111" t="s">
        <v>396</v>
      </c>
      <c r="B41" s="123" t="s">
        <v>395</v>
      </c>
      <c r="C41" s="120"/>
      <c r="D41" s="120"/>
      <c r="E41" s="93">
        <f>E42+E46</f>
        <v>132168</v>
      </c>
      <c r="F41" s="93">
        <f t="shared" ref="F41" si="10">F42+F46</f>
        <v>93845.9</v>
      </c>
      <c r="G41" s="112">
        <f t="shared" si="1"/>
        <v>71.005008776708422</v>
      </c>
      <c r="H41" s="94"/>
      <c r="I41" s="95"/>
      <c r="J41" s="95"/>
    </row>
    <row r="42" spans="1:10" x14ac:dyDescent="0.2">
      <c r="A42" s="118" t="s">
        <v>152</v>
      </c>
      <c r="B42" s="122" t="s">
        <v>397</v>
      </c>
      <c r="C42" s="119"/>
      <c r="D42" s="119"/>
      <c r="E42" s="117">
        <f>E43</f>
        <v>24479.3</v>
      </c>
      <c r="F42" s="117">
        <f t="shared" ref="F42" si="11">F43</f>
        <v>23524.6</v>
      </c>
      <c r="G42" s="112">
        <f t="shared" si="1"/>
        <v>96.099970178885826</v>
      </c>
      <c r="H42" s="91"/>
      <c r="I42" s="92"/>
      <c r="J42" s="92"/>
    </row>
    <row r="43" spans="1:10" ht="25.5" x14ac:dyDescent="0.2">
      <c r="A43" s="118" t="s">
        <v>67</v>
      </c>
      <c r="B43" s="122" t="s">
        <v>397</v>
      </c>
      <c r="C43" s="119">
        <v>600</v>
      </c>
      <c r="D43" s="119"/>
      <c r="E43" s="117">
        <f>E44+E45</f>
        <v>24479.3</v>
      </c>
      <c r="F43" s="117">
        <f t="shared" ref="F43" si="12">F44+F45</f>
        <v>23524.6</v>
      </c>
      <c r="G43" s="112">
        <f t="shared" si="1"/>
        <v>96.099970178885826</v>
      </c>
      <c r="H43" s="91"/>
      <c r="I43" s="92"/>
      <c r="J43" s="92"/>
    </row>
    <row r="44" spans="1:10" x14ac:dyDescent="0.2">
      <c r="A44" s="118" t="s">
        <v>69</v>
      </c>
      <c r="B44" s="122" t="s">
        <v>397</v>
      </c>
      <c r="C44" s="119">
        <v>610</v>
      </c>
      <c r="D44" s="119">
        <v>900100</v>
      </c>
      <c r="E44" s="117">
        <v>12475</v>
      </c>
      <c r="F44" s="117">
        <v>12408</v>
      </c>
      <c r="G44" s="112">
        <f t="shared" si="1"/>
        <v>99.462925851703403</v>
      </c>
      <c r="H44" s="91"/>
      <c r="I44" s="92"/>
      <c r="J44" s="92"/>
    </row>
    <row r="45" spans="1:10" x14ac:dyDescent="0.2">
      <c r="A45" s="118" t="s">
        <v>627</v>
      </c>
      <c r="B45" s="122" t="s">
        <v>397</v>
      </c>
      <c r="C45" s="119">
        <v>620</v>
      </c>
      <c r="D45" s="119">
        <v>900100</v>
      </c>
      <c r="E45" s="117">
        <v>12004.3</v>
      </c>
      <c r="F45" s="117">
        <v>11116.6</v>
      </c>
      <c r="G45" s="112">
        <f t="shared" si="1"/>
        <v>92.605149821314043</v>
      </c>
      <c r="H45" s="91"/>
      <c r="I45" s="92"/>
      <c r="J45" s="92"/>
    </row>
    <row r="46" spans="1:10" ht="25.5" x14ac:dyDescent="0.2">
      <c r="A46" s="118" t="s">
        <v>400</v>
      </c>
      <c r="B46" s="122" t="s">
        <v>401</v>
      </c>
      <c r="C46" s="119"/>
      <c r="D46" s="119"/>
      <c r="E46" s="117">
        <f>E47</f>
        <v>107688.70000000001</v>
      </c>
      <c r="F46" s="117">
        <f t="shared" ref="F46" si="13">F47</f>
        <v>70321.3</v>
      </c>
      <c r="G46" s="112">
        <f t="shared" si="1"/>
        <v>65.300537568008522</v>
      </c>
      <c r="H46" s="91"/>
      <c r="I46" s="92"/>
      <c r="J46" s="92"/>
    </row>
    <row r="47" spans="1:10" ht="25.5" x14ac:dyDescent="0.2">
      <c r="A47" s="118" t="s">
        <v>67</v>
      </c>
      <c r="B47" s="122" t="s">
        <v>401</v>
      </c>
      <c r="C47" s="119">
        <v>600</v>
      </c>
      <c r="D47" s="119"/>
      <c r="E47" s="117">
        <f>E48+E49+E50</f>
        <v>107688.70000000001</v>
      </c>
      <c r="F47" s="117">
        <f t="shared" ref="F47" si="14">F48+F49+F50</f>
        <v>70321.3</v>
      </c>
      <c r="G47" s="112">
        <f t="shared" si="1"/>
        <v>65.300537568008522</v>
      </c>
      <c r="H47" s="91"/>
      <c r="I47" s="92"/>
      <c r="J47" s="92"/>
    </row>
    <row r="48" spans="1:10" x14ac:dyDescent="0.2">
      <c r="A48" s="118" t="s">
        <v>69</v>
      </c>
      <c r="B48" s="122" t="s">
        <v>401</v>
      </c>
      <c r="C48" s="119">
        <v>610</v>
      </c>
      <c r="D48" s="119">
        <v>900100</v>
      </c>
      <c r="E48" s="117">
        <v>40772.400000000001</v>
      </c>
      <c r="F48" s="117">
        <v>26719.3</v>
      </c>
      <c r="G48" s="112">
        <f t="shared" si="1"/>
        <v>65.532811411641205</v>
      </c>
      <c r="H48" s="91"/>
      <c r="I48" s="92"/>
      <c r="J48" s="92"/>
    </row>
    <row r="49" spans="1:10" x14ac:dyDescent="0.2">
      <c r="A49" s="118" t="s">
        <v>627</v>
      </c>
      <c r="B49" s="122" t="s">
        <v>401</v>
      </c>
      <c r="C49" s="119">
        <v>620</v>
      </c>
      <c r="D49" s="119">
        <v>900100</v>
      </c>
      <c r="E49" s="117">
        <v>65516.3</v>
      </c>
      <c r="F49" s="117">
        <f>43602-1085.7</f>
        <v>42516.3</v>
      </c>
      <c r="G49" s="112">
        <f t="shared" si="1"/>
        <v>64.89423242765541</v>
      </c>
      <c r="H49" s="91"/>
      <c r="I49" s="92"/>
      <c r="J49" s="92"/>
    </row>
    <row r="50" spans="1:10" x14ac:dyDescent="0.2">
      <c r="A50" s="118" t="s">
        <v>627</v>
      </c>
      <c r="B50" s="122" t="s">
        <v>401</v>
      </c>
      <c r="C50" s="119">
        <v>620</v>
      </c>
      <c r="D50" s="119">
        <v>900306</v>
      </c>
      <c r="E50" s="117">
        <v>1400</v>
      </c>
      <c r="F50" s="117">
        <v>1085.7</v>
      </c>
      <c r="G50" s="112">
        <f t="shared" si="1"/>
        <v>77.550000000000011</v>
      </c>
      <c r="H50" s="91"/>
      <c r="I50" s="92"/>
      <c r="J50" s="92"/>
    </row>
    <row r="51" spans="1:10" s="79" customFormat="1" ht="25.5" x14ac:dyDescent="0.2">
      <c r="A51" s="111" t="s">
        <v>402</v>
      </c>
      <c r="B51" s="123" t="s">
        <v>342</v>
      </c>
      <c r="C51" s="120"/>
      <c r="D51" s="120"/>
      <c r="E51" s="93">
        <f>E52</f>
        <v>10674.2</v>
      </c>
      <c r="F51" s="93">
        <f t="shared" ref="F51" si="15">F52</f>
        <v>7242.4</v>
      </c>
      <c r="G51" s="112">
        <f t="shared" si="1"/>
        <v>67.849581233254014</v>
      </c>
      <c r="H51" s="94"/>
      <c r="I51" s="95"/>
      <c r="J51" s="95"/>
    </row>
    <row r="52" spans="1:10" ht="25.5" x14ac:dyDescent="0.2">
      <c r="A52" s="118" t="s">
        <v>404</v>
      </c>
      <c r="B52" s="122" t="s">
        <v>403</v>
      </c>
      <c r="C52" s="119"/>
      <c r="D52" s="119"/>
      <c r="E52" s="117">
        <f>E53</f>
        <v>10674.2</v>
      </c>
      <c r="F52" s="117">
        <f t="shared" ref="F52:F53" si="16">F53</f>
        <v>7242.4</v>
      </c>
      <c r="G52" s="112">
        <f t="shared" si="1"/>
        <v>67.849581233254014</v>
      </c>
      <c r="H52" s="91"/>
      <c r="I52" s="92"/>
      <c r="J52" s="92"/>
    </row>
    <row r="53" spans="1:10" ht="25.5" x14ac:dyDescent="0.2">
      <c r="A53" s="118" t="s">
        <v>67</v>
      </c>
      <c r="B53" s="122" t="s">
        <v>403</v>
      </c>
      <c r="C53" s="119">
        <v>600</v>
      </c>
      <c r="D53" s="119"/>
      <c r="E53" s="117">
        <f>E54</f>
        <v>10674.2</v>
      </c>
      <c r="F53" s="117">
        <f t="shared" si="16"/>
        <v>7242.4</v>
      </c>
      <c r="G53" s="112">
        <f t="shared" si="1"/>
        <v>67.849581233254014</v>
      </c>
      <c r="H53" s="91"/>
      <c r="I53" s="92"/>
      <c r="J53" s="92"/>
    </row>
    <row r="54" spans="1:10" x14ac:dyDescent="0.2">
      <c r="A54" s="118" t="s">
        <v>627</v>
      </c>
      <c r="B54" s="122" t="s">
        <v>403</v>
      </c>
      <c r="C54" s="119">
        <v>620</v>
      </c>
      <c r="D54" s="119">
        <v>900100</v>
      </c>
      <c r="E54" s="117">
        <v>10674.2</v>
      </c>
      <c r="F54" s="117">
        <v>7242.4</v>
      </c>
      <c r="G54" s="112">
        <f t="shared" si="1"/>
        <v>67.849581233254014</v>
      </c>
      <c r="H54" s="91"/>
      <c r="I54" s="92"/>
      <c r="J54" s="92"/>
    </row>
    <row r="55" spans="1:10" ht="25.5" x14ac:dyDescent="0.2">
      <c r="A55" s="111" t="s">
        <v>754</v>
      </c>
      <c r="B55" s="123" t="s">
        <v>755</v>
      </c>
      <c r="C55" s="119"/>
      <c r="D55" s="119"/>
      <c r="E55" s="117">
        <f t="shared" ref="E55:F56" si="17">E56</f>
        <v>4174.2</v>
      </c>
      <c r="F55" s="117">
        <f t="shared" si="17"/>
        <v>0</v>
      </c>
      <c r="G55" s="112">
        <f t="shared" si="1"/>
        <v>0</v>
      </c>
      <c r="H55" s="91"/>
      <c r="I55" s="92"/>
      <c r="J55" s="92"/>
    </row>
    <row r="56" spans="1:10" ht="25.5" x14ac:dyDescent="0.2">
      <c r="A56" s="118" t="s">
        <v>763</v>
      </c>
      <c r="B56" s="122" t="s">
        <v>756</v>
      </c>
      <c r="C56" s="119"/>
      <c r="D56" s="119"/>
      <c r="E56" s="117">
        <f t="shared" si="17"/>
        <v>4174.2</v>
      </c>
      <c r="F56" s="117">
        <f t="shared" si="17"/>
        <v>0</v>
      </c>
      <c r="G56" s="112">
        <f t="shared" si="1"/>
        <v>0</v>
      </c>
      <c r="H56" s="91"/>
      <c r="I56" s="92"/>
      <c r="J56" s="92"/>
    </row>
    <row r="57" spans="1:10" ht="25.5" x14ac:dyDescent="0.2">
      <c r="A57" s="118" t="s">
        <v>67</v>
      </c>
      <c r="B57" s="122" t="s">
        <v>756</v>
      </c>
      <c r="C57" s="119">
        <v>600</v>
      </c>
      <c r="D57" s="119"/>
      <c r="E57" s="117">
        <f>E58+E59</f>
        <v>4174.2</v>
      </c>
      <c r="F57" s="117">
        <f>F58+F59</f>
        <v>0</v>
      </c>
      <c r="G57" s="112">
        <f t="shared" si="1"/>
        <v>0</v>
      </c>
      <c r="H57" s="91"/>
      <c r="I57" s="92"/>
      <c r="J57" s="92"/>
    </row>
    <row r="58" spans="1:10" x14ac:dyDescent="0.2">
      <c r="A58" s="118" t="s">
        <v>69</v>
      </c>
      <c r="B58" s="122" t="s">
        <v>756</v>
      </c>
      <c r="C58" s="119">
        <v>610</v>
      </c>
      <c r="D58" s="119">
        <v>900304</v>
      </c>
      <c r="E58" s="117">
        <v>1441.8</v>
      </c>
      <c r="F58" s="117">
        <v>0</v>
      </c>
      <c r="G58" s="112">
        <f t="shared" si="1"/>
        <v>0</v>
      </c>
      <c r="H58" s="91"/>
      <c r="I58" s="92"/>
      <c r="J58" s="92"/>
    </row>
    <row r="59" spans="1:10" x14ac:dyDescent="0.2">
      <c r="A59" s="118" t="s">
        <v>627</v>
      </c>
      <c r="B59" s="122" t="s">
        <v>756</v>
      </c>
      <c r="C59" s="119">
        <v>620</v>
      </c>
      <c r="D59" s="119">
        <v>900304</v>
      </c>
      <c r="E59" s="117">
        <v>2732.4</v>
      </c>
      <c r="F59" s="117">
        <v>0</v>
      </c>
      <c r="G59" s="112">
        <f t="shared" si="1"/>
        <v>0</v>
      </c>
      <c r="H59" s="91"/>
      <c r="I59" s="92"/>
      <c r="J59" s="92"/>
    </row>
    <row r="60" spans="1:10" x14ac:dyDescent="0.2">
      <c r="A60" s="111" t="s">
        <v>405</v>
      </c>
      <c r="B60" s="123" t="s">
        <v>317</v>
      </c>
      <c r="C60" s="119"/>
      <c r="D60" s="119"/>
      <c r="E60" s="93">
        <f>E61</f>
        <v>56310.1</v>
      </c>
      <c r="F60" s="93">
        <f t="shared" ref="F60" si="18">F61</f>
        <v>37888.699999999997</v>
      </c>
      <c r="G60" s="112">
        <f t="shared" si="1"/>
        <v>67.285797752090645</v>
      </c>
      <c r="H60" s="91"/>
      <c r="I60" s="92"/>
      <c r="J60" s="92"/>
    </row>
    <row r="61" spans="1:10" ht="25.5" x14ac:dyDescent="0.2">
      <c r="A61" s="111" t="s">
        <v>406</v>
      </c>
      <c r="B61" s="123" t="s">
        <v>319</v>
      </c>
      <c r="C61" s="119"/>
      <c r="D61" s="119"/>
      <c r="E61" s="93">
        <f>E62</f>
        <v>56310.1</v>
      </c>
      <c r="F61" s="93">
        <f t="shared" ref="F61:F63" si="19">F62</f>
        <v>37888.699999999997</v>
      </c>
      <c r="G61" s="112">
        <f t="shared" si="1"/>
        <v>67.285797752090645</v>
      </c>
      <c r="H61" s="91"/>
      <c r="I61" s="92"/>
      <c r="J61" s="92"/>
    </row>
    <row r="62" spans="1:10" ht="25.5" x14ac:dyDescent="0.2">
      <c r="A62" s="118" t="s">
        <v>407</v>
      </c>
      <c r="B62" s="122" t="s">
        <v>318</v>
      </c>
      <c r="C62" s="119"/>
      <c r="D62" s="119"/>
      <c r="E62" s="93">
        <f>E63</f>
        <v>56310.1</v>
      </c>
      <c r="F62" s="93">
        <f t="shared" si="19"/>
        <v>37888.699999999997</v>
      </c>
      <c r="G62" s="112">
        <f t="shared" si="1"/>
        <v>67.285797752090645</v>
      </c>
      <c r="H62" s="91"/>
      <c r="I62" s="92"/>
      <c r="J62" s="92"/>
    </row>
    <row r="63" spans="1:10" ht="25.5" x14ac:dyDescent="0.2">
      <c r="A63" s="118" t="s">
        <v>67</v>
      </c>
      <c r="B63" s="122" t="s">
        <v>318</v>
      </c>
      <c r="C63" s="119" t="s">
        <v>68</v>
      </c>
      <c r="D63" s="119"/>
      <c r="E63" s="117">
        <f>E64</f>
        <v>56310.1</v>
      </c>
      <c r="F63" s="117">
        <f t="shared" si="19"/>
        <v>37888.699999999997</v>
      </c>
      <c r="G63" s="112">
        <f t="shared" si="1"/>
        <v>67.285797752090645</v>
      </c>
      <c r="H63" s="91"/>
      <c r="I63" s="92"/>
      <c r="J63" s="92"/>
    </row>
    <row r="64" spans="1:10" x14ac:dyDescent="0.2">
      <c r="A64" s="118" t="s">
        <v>627</v>
      </c>
      <c r="B64" s="122" t="s">
        <v>318</v>
      </c>
      <c r="C64" s="119">
        <v>620</v>
      </c>
      <c r="D64" s="119">
        <v>900100</v>
      </c>
      <c r="E64" s="117">
        <v>56310.1</v>
      </c>
      <c r="F64" s="117">
        <v>37888.699999999997</v>
      </c>
      <c r="G64" s="112">
        <f t="shared" si="1"/>
        <v>67.285797752090645</v>
      </c>
      <c r="H64" s="91"/>
      <c r="I64" s="92"/>
      <c r="J64" s="92"/>
    </row>
    <row r="65" spans="1:11" x14ac:dyDescent="0.2">
      <c r="A65" s="113" t="s">
        <v>89</v>
      </c>
      <c r="B65" s="123" t="s">
        <v>132</v>
      </c>
      <c r="C65" s="128"/>
      <c r="D65" s="128"/>
      <c r="E65" s="93">
        <f>E66</f>
        <v>1940</v>
      </c>
      <c r="F65" s="93">
        <f t="shared" ref="F65:F66" si="20">F66</f>
        <v>782.9</v>
      </c>
      <c r="G65" s="112">
        <f t="shared" si="1"/>
        <v>40.355670103092784</v>
      </c>
      <c r="H65" s="91"/>
      <c r="I65" s="92"/>
      <c r="J65" s="92"/>
    </row>
    <row r="66" spans="1:11" ht="25.5" x14ac:dyDescent="0.2">
      <c r="A66" s="129" t="s">
        <v>289</v>
      </c>
      <c r="B66" s="123" t="s">
        <v>133</v>
      </c>
      <c r="C66" s="128"/>
      <c r="D66" s="128"/>
      <c r="E66" s="93">
        <f>E67</f>
        <v>1940</v>
      </c>
      <c r="F66" s="93">
        <f t="shared" si="20"/>
        <v>782.9</v>
      </c>
      <c r="G66" s="112">
        <f t="shared" si="1"/>
        <v>40.355670103092784</v>
      </c>
      <c r="H66" s="91"/>
      <c r="I66" s="92"/>
      <c r="J66" s="92"/>
    </row>
    <row r="67" spans="1:11" x14ac:dyDescent="0.2">
      <c r="A67" s="115" t="s">
        <v>152</v>
      </c>
      <c r="B67" s="122" t="s">
        <v>408</v>
      </c>
      <c r="C67" s="130"/>
      <c r="D67" s="130"/>
      <c r="E67" s="117">
        <f t="shared" ref="E67:F68" si="21">E68</f>
        <v>1940</v>
      </c>
      <c r="F67" s="117">
        <f t="shared" si="21"/>
        <v>782.9</v>
      </c>
      <c r="G67" s="112">
        <f t="shared" si="1"/>
        <v>40.355670103092784</v>
      </c>
      <c r="H67" s="91"/>
      <c r="I67" s="92"/>
      <c r="J67" s="92"/>
    </row>
    <row r="68" spans="1:11" x14ac:dyDescent="0.2">
      <c r="A68" s="118" t="s">
        <v>73</v>
      </c>
      <c r="B68" s="122" t="s">
        <v>408</v>
      </c>
      <c r="C68" s="119" t="s">
        <v>74</v>
      </c>
      <c r="D68" s="119"/>
      <c r="E68" s="117">
        <f t="shared" si="21"/>
        <v>1940</v>
      </c>
      <c r="F68" s="117">
        <f t="shared" si="21"/>
        <v>782.9</v>
      </c>
      <c r="G68" s="112">
        <f t="shared" si="1"/>
        <v>40.355670103092784</v>
      </c>
      <c r="H68" s="91"/>
      <c r="I68" s="92"/>
      <c r="J68" s="92"/>
    </row>
    <row r="69" spans="1:11" ht="23.25" customHeight="1" x14ac:dyDescent="0.2">
      <c r="A69" s="118" t="s">
        <v>75</v>
      </c>
      <c r="B69" s="122" t="s">
        <v>408</v>
      </c>
      <c r="C69" s="119" t="s">
        <v>76</v>
      </c>
      <c r="D69" s="119">
        <v>900100</v>
      </c>
      <c r="E69" s="117">
        <v>1940</v>
      </c>
      <c r="F69" s="117">
        <v>782.9</v>
      </c>
      <c r="G69" s="112">
        <f t="shared" si="1"/>
        <v>40.355670103092784</v>
      </c>
      <c r="H69" s="91">
        <v>-98.3</v>
      </c>
      <c r="I69" s="92"/>
      <c r="J69" s="92"/>
    </row>
    <row r="70" spans="1:11" ht="17.45" customHeight="1" x14ac:dyDescent="0.2">
      <c r="A70" s="113" t="s">
        <v>422</v>
      </c>
      <c r="B70" s="114" t="s">
        <v>134</v>
      </c>
      <c r="C70" s="72"/>
      <c r="D70" s="72"/>
      <c r="E70" s="93">
        <f>E71+E210+E253</f>
        <v>1897153.7999999998</v>
      </c>
      <c r="F70" s="93">
        <f>F71+F210+F253</f>
        <v>1132943.7999999998</v>
      </c>
      <c r="G70" s="112">
        <f t="shared" si="1"/>
        <v>59.718078734575975</v>
      </c>
      <c r="H70" s="91"/>
      <c r="I70" s="92"/>
      <c r="J70" s="92"/>
      <c r="K70" s="96"/>
    </row>
    <row r="71" spans="1:11" ht="19.5" customHeight="1" x14ac:dyDescent="0.2">
      <c r="A71" s="86" t="s">
        <v>82</v>
      </c>
      <c r="B71" s="123" t="s">
        <v>135</v>
      </c>
      <c r="C71" s="73"/>
      <c r="D71" s="73"/>
      <c r="E71" s="93">
        <f>E72+E139+E162+E166+E195+E205</f>
        <v>1792336.2999999998</v>
      </c>
      <c r="F71" s="93">
        <f t="shared" ref="F71" si="22">F72+F139+F162+F166+F195+F205</f>
        <v>1066015.9999999998</v>
      </c>
      <c r="G71" s="112">
        <f t="shared" si="1"/>
        <v>59.476338229605673</v>
      </c>
      <c r="H71" s="91"/>
      <c r="I71" s="92"/>
      <c r="J71" s="92"/>
    </row>
    <row r="72" spans="1:11" ht="25.5" x14ac:dyDescent="0.2">
      <c r="A72" s="113" t="s">
        <v>423</v>
      </c>
      <c r="B72" s="123" t="s">
        <v>351</v>
      </c>
      <c r="C72" s="74"/>
      <c r="D72" s="74"/>
      <c r="E72" s="93">
        <f>E73+E77+E81+E85+E96+E102+E107+E112+E115+E122+E130+E135</f>
        <v>1405564.4</v>
      </c>
      <c r="F72" s="93">
        <f>F73+F77+F81+F85+F96+F102+F107+F112+F115+F122+F130+F135</f>
        <v>913316.4</v>
      </c>
      <c r="G72" s="112">
        <f t="shared" si="1"/>
        <v>64.978623533720693</v>
      </c>
      <c r="H72" s="91"/>
      <c r="I72" s="92"/>
      <c r="J72" s="92"/>
    </row>
    <row r="73" spans="1:11" ht="25.5" x14ac:dyDescent="0.2">
      <c r="A73" s="124" t="s">
        <v>590</v>
      </c>
      <c r="B73" s="122" t="s">
        <v>591</v>
      </c>
      <c r="C73" s="75"/>
      <c r="D73" s="75"/>
      <c r="E73" s="117">
        <f>E74</f>
        <v>77112.400000000009</v>
      </c>
      <c r="F73" s="117">
        <f t="shared" ref="F73" si="23">F74</f>
        <v>57631.700000000004</v>
      </c>
      <c r="G73" s="112">
        <f t="shared" ref="G73:G136" si="24">F73/E73*100</f>
        <v>74.73726663934724</v>
      </c>
      <c r="H73" s="91"/>
      <c r="I73" s="92"/>
      <c r="J73" s="92"/>
    </row>
    <row r="74" spans="1:11" ht="25.5" x14ac:dyDescent="0.2">
      <c r="A74" s="118" t="s">
        <v>67</v>
      </c>
      <c r="B74" s="122" t="s">
        <v>591</v>
      </c>
      <c r="C74" s="119" t="s">
        <v>68</v>
      </c>
      <c r="D74" s="75"/>
      <c r="E74" s="117">
        <f>SUM(E75:E76)</f>
        <v>77112.400000000009</v>
      </c>
      <c r="F74" s="117">
        <f>SUM(F75:F76)</f>
        <v>57631.700000000004</v>
      </c>
      <c r="G74" s="112">
        <f t="shared" si="24"/>
        <v>74.73726663934724</v>
      </c>
      <c r="H74" s="91"/>
      <c r="I74" s="92"/>
      <c r="J74" s="92"/>
    </row>
    <row r="75" spans="1:11" x14ac:dyDescent="0.2">
      <c r="A75" s="118" t="s">
        <v>69</v>
      </c>
      <c r="B75" s="122" t="s">
        <v>591</v>
      </c>
      <c r="C75" s="119" t="s">
        <v>70</v>
      </c>
      <c r="D75" s="130" t="s">
        <v>256</v>
      </c>
      <c r="E75" s="117">
        <v>62670.8</v>
      </c>
      <c r="F75" s="117">
        <v>46312.3</v>
      </c>
      <c r="G75" s="112">
        <f t="shared" si="24"/>
        <v>73.897732277232777</v>
      </c>
      <c r="H75" s="91"/>
      <c r="I75" s="92"/>
      <c r="J75" s="92"/>
    </row>
    <row r="76" spans="1:11" x14ac:dyDescent="0.2">
      <c r="A76" s="118" t="s">
        <v>71</v>
      </c>
      <c r="B76" s="122" t="s">
        <v>591</v>
      </c>
      <c r="C76" s="75">
        <v>620</v>
      </c>
      <c r="D76" s="130" t="s">
        <v>256</v>
      </c>
      <c r="E76" s="117">
        <v>14441.6</v>
      </c>
      <c r="F76" s="117">
        <v>11319.4</v>
      </c>
      <c r="G76" s="112">
        <f t="shared" si="24"/>
        <v>78.380511854642137</v>
      </c>
      <c r="H76" s="91"/>
      <c r="I76" s="92"/>
      <c r="J76" s="92"/>
    </row>
    <row r="77" spans="1:11" ht="38.25" x14ac:dyDescent="0.2">
      <c r="A77" s="124" t="s">
        <v>592</v>
      </c>
      <c r="B77" s="122" t="s">
        <v>594</v>
      </c>
      <c r="C77" s="75"/>
      <c r="D77" s="75"/>
      <c r="E77" s="117">
        <f>E78</f>
        <v>4023.3999999999996</v>
      </c>
      <c r="F77" s="117">
        <f t="shared" ref="F77" si="25">F78</f>
        <v>3206.9</v>
      </c>
      <c r="G77" s="112">
        <f t="shared" si="24"/>
        <v>79.706218621066768</v>
      </c>
      <c r="H77" s="91"/>
      <c r="I77" s="92"/>
      <c r="J77" s="92"/>
    </row>
    <row r="78" spans="1:11" ht="25.5" x14ac:dyDescent="0.2">
      <c r="A78" s="118" t="s">
        <v>67</v>
      </c>
      <c r="B78" s="122" t="s">
        <v>594</v>
      </c>
      <c r="C78" s="119" t="s">
        <v>68</v>
      </c>
      <c r="D78" s="75"/>
      <c r="E78" s="117">
        <f>SUM(E80+E79)</f>
        <v>4023.3999999999996</v>
      </c>
      <c r="F78" s="117">
        <f t="shared" ref="F78" si="26">SUM(F80+F79)</f>
        <v>3206.9</v>
      </c>
      <c r="G78" s="112">
        <f t="shared" si="24"/>
        <v>79.706218621066768</v>
      </c>
      <c r="H78" s="91"/>
      <c r="I78" s="92"/>
      <c r="J78" s="92"/>
    </row>
    <row r="79" spans="1:11" x14ac:dyDescent="0.2">
      <c r="A79" s="118" t="s">
        <v>69</v>
      </c>
      <c r="B79" s="122" t="s">
        <v>594</v>
      </c>
      <c r="C79" s="119" t="s">
        <v>70</v>
      </c>
      <c r="D79" s="130" t="s">
        <v>256</v>
      </c>
      <c r="E79" s="117">
        <v>1256.2</v>
      </c>
      <c r="F79" s="117">
        <v>992.1</v>
      </c>
      <c r="G79" s="112">
        <f t="shared" si="24"/>
        <v>78.976277662792555</v>
      </c>
      <c r="H79" s="91"/>
      <c r="I79" s="92"/>
      <c r="J79" s="92"/>
    </row>
    <row r="80" spans="1:11" x14ac:dyDescent="0.2">
      <c r="A80" s="118" t="s">
        <v>71</v>
      </c>
      <c r="B80" s="122" t="s">
        <v>594</v>
      </c>
      <c r="C80" s="75">
        <v>620</v>
      </c>
      <c r="D80" s="130" t="s">
        <v>256</v>
      </c>
      <c r="E80" s="117">
        <v>2767.2</v>
      </c>
      <c r="F80" s="117">
        <v>2214.8000000000002</v>
      </c>
      <c r="G80" s="112">
        <f t="shared" si="24"/>
        <v>80.037583116507676</v>
      </c>
      <c r="H80" s="91"/>
      <c r="I80" s="92"/>
      <c r="J80" s="92"/>
    </row>
    <row r="81" spans="1:10" ht="38.25" x14ac:dyDescent="0.2">
      <c r="A81" s="124" t="s">
        <v>593</v>
      </c>
      <c r="B81" s="122" t="s">
        <v>595</v>
      </c>
      <c r="C81" s="75"/>
      <c r="D81" s="75"/>
      <c r="E81" s="117">
        <f>E82</f>
        <v>17174</v>
      </c>
      <c r="F81" s="117">
        <f t="shared" ref="F81" si="27">F82</f>
        <v>12685.5</v>
      </c>
      <c r="G81" s="112">
        <f t="shared" si="24"/>
        <v>73.864562711074882</v>
      </c>
      <c r="H81" s="91"/>
      <c r="I81" s="92"/>
      <c r="J81" s="92"/>
    </row>
    <row r="82" spans="1:10" ht="25.5" x14ac:dyDescent="0.2">
      <c r="A82" s="118" t="s">
        <v>67</v>
      </c>
      <c r="B82" s="122" t="s">
        <v>595</v>
      </c>
      <c r="C82" s="119" t="s">
        <v>68</v>
      </c>
      <c r="D82" s="75"/>
      <c r="E82" s="117">
        <f>E83+E84</f>
        <v>17174</v>
      </c>
      <c r="F82" s="117">
        <f t="shared" ref="F82" si="28">F83+F84</f>
        <v>12685.5</v>
      </c>
      <c r="G82" s="112">
        <f t="shared" si="24"/>
        <v>73.864562711074882</v>
      </c>
      <c r="H82" s="91"/>
      <c r="I82" s="92"/>
      <c r="J82" s="92"/>
    </row>
    <row r="83" spans="1:10" x14ac:dyDescent="0.2">
      <c r="A83" s="118" t="s">
        <v>69</v>
      </c>
      <c r="B83" s="122" t="s">
        <v>595</v>
      </c>
      <c r="C83" s="119" t="s">
        <v>70</v>
      </c>
      <c r="D83" s="130" t="s">
        <v>256</v>
      </c>
      <c r="E83" s="117">
        <v>15005.6</v>
      </c>
      <c r="F83" s="117">
        <v>10816.1</v>
      </c>
      <c r="G83" s="112">
        <f t="shared" si="24"/>
        <v>72.080423308631453</v>
      </c>
      <c r="H83" s="91"/>
      <c r="I83" s="92"/>
      <c r="J83" s="92"/>
    </row>
    <row r="84" spans="1:10" x14ac:dyDescent="0.2">
      <c r="A84" s="118" t="s">
        <v>71</v>
      </c>
      <c r="B84" s="122" t="s">
        <v>595</v>
      </c>
      <c r="C84" s="75">
        <v>620</v>
      </c>
      <c r="D84" s="130" t="s">
        <v>256</v>
      </c>
      <c r="E84" s="117">
        <v>2168.4</v>
      </c>
      <c r="F84" s="117">
        <v>1869.4</v>
      </c>
      <c r="G84" s="112">
        <f t="shared" si="24"/>
        <v>86.211031175059944</v>
      </c>
      <c r="H84" s="91"/>
      <c r="I84" s="92"/>
      <c r="J84" s="92"/>
    </row>
    <row r="85" spans="1:10" ht="38.25" x14ac:dyDescent="0.2">
      <c r="A85" s="124" t="s">
        <v>596</v>
      </c>
      <c r="B85" s="122" t="s">
        <v>597</v>
      </c>
      <c r="C85" s="71"/>
      <c r="D85" s="71"/>
      <c r="E85" s="117">
        <f>E86+E88+E92+E94+E90</f>
        <v>172410.9</v>
      </c>
      <c r="F85" s="117">
        <f t="shared" ref="F85" si="29">F86+F88+F92+F94+F90</f>
        <v>86368.099999999991</v>
      </c>
      <c r="G85" s="112">
        <f t="shared" si="24"/>
        <v>50.094338583001417</v>
      </c>
      <c r="H85" s="91"/>
      <c r="I85" s="92"/>
      <c r="J85" s="92"/>
    </row>
    <row r="86" spans="1:10" ht="38.25" x14ac:dyDescent="0.2">
      <c r="A86" s="118" t="s">
        <v>78</v>
      </c>
      <c r="B86" s="122" t="s">
        <v>597</v>
      </c>
      <c r="C86" s="119" t="s">
        <v>79</v>
      </c>
      <c r="D86" s="119"/>
      <c r="E86" s="117">
        <f>E87</f>
        <v>1421.7</v>
      </c>
      <c r="F86" s="117">
        <f t="shared" ref="F86" si="30">F87</f>
        <v>675.3</v>
      </c>
      <c r="G86" s="112">
        <f t="shared" si="24"/>
        <v>47.499472462544837</v>
      </c>
      <c r="H86" s="91"/>
      <c r="I86" s="92"/>
      <c r="J86" s="92"/>
    </row>
    <row r="87" spans="1:10" x14ac:dyDescent="0.2">
      <c r="A87" s="118" t="s">
        <v>83</v>
      </c>
      <c r="B87" s="122" t="s">
        <v>597</v>
      </c>
      <c r="C87" s="119" t="s">
        <v>84</v>
      </c>
      <c r="D87" s="130" t="s">
        <v>256</v>
      </c>
      <c r="E87" s="117">
        <v>1421.7</v>
      </c>
      <c r="F87" s="117">
        <v>675.3</v>
      </c>
      <c r="G87" s="112">
        <f t="shared" si="24"/>
        <v>47.499472462544837</v>
      </c>
      <c r="H87" s="91"/>
      <c r="I87" s="92"/>
      <c r="J87" s="92"/>
    </row>
    <row r="88" spans="1:10" x14ac:dyDescent="0.2">
      <c r="A88" s="118" t="s">
        <v>73</v>
      </c>
      <c r="B88" s="122" t="s">
        <v>597</v>
      </c>
      <c r="C88" s="119" t="s">
        <v>74</v>
      </c>
      <c r="D88" s="130"/>
      <c r="E88" s="117">
        <f>E89</f>
        <v>4895.8999999999996</v>
      </c>
      <c r="F88" s="117">
        <f t="shared" ref="F88" si="31">F89</f>
        <v>1851.1</v>
      </c>
      <c r="G88" s="112">
        <f t="shared" si="24"/>
        <v>37.809187279151942</v>
      </c>
      <c r="H88" s="91"/>
      <c r="I88" s="92"/>
      <c r="J88" s="92"/>
    </row>
    <row r="89" spans="1:10" ht="25.5" x14ac:dyDescent="0.2">
      <c r="A89" s="118" t="s">
        <v>75</v>
      </c>
      <c r="B89" s="122" t="s">
        <v>597</v>
      </c>
      <c r="C89" s="119" t="s">
        <v>76</v>
      </c>
      <c r="D89" s="130" t="s">
        <v>256</v>
      </c>
      <c r="E89" s="117">
        <v>4895.8999999999996</v>
      </c>
      <c r="F89" s="117">
        <v>1851.1</v>
      </c>
      <c r="G89" s="112">
        <f t="shared" si="24"/>
        <v>37.809187279151942</v>
      </c>
      <c r="H89" s="91"/>
      <c r="I89" s="92"/>
      <c r="J89" s="92"/>
    </row>
    <row r="90" spans="1:10" x14ac:dyDescent="0.2">
      <c r="A90" s="118" t="s">
        <v>63</v>
      </c>
      <c r="B90" s="122" t="s">
        <v>597</v>
      </c>
      <c r="C90" s="119">
        <v>300</v>
      </c>
      <c r="D90" s="130"/>
      <c r="E90" s="117">
        <f>E91</f>
        <v>472</v>
      </c>
      <c r="F90" s="117">
        <f t="shared" ref="F90" si="32">F91</f>
        <v>247.7</v>
      </c>
      <c r="G90" s="112">
        <f t="shared" si="24"/>
        <v>52.478813559322035</v>
      </c>
      <c r="H90" s="91"/>
      <c r="I90" s="92"/>
      <c r="J90" s="92"/>
    </row>
    <row r="91" spans="1:10" x14ac:dyDescent="0.2">
      <c r="A91" s="118" t="s">
        <v>65</v>
      </c>
      <c r="B91" s="122" t="s">
        <v>597</v>
      </c>
      <c r="C91" s="119">
        <v>320</v>
      </c>
      <c r="D91" s="130" t="s">
        <v>256</v>
      </c>
      <c r="E91" s="117">
        <v>472</v>
      </c>
      <c r="F91" s="117">
        <v>247.7</v>
      </c>
      <c r="G91" s="112">
        <f t="shared" si="24"/>
        <v>52.478813559322035</v>
      </c>
      <c r="H91" s="91"/>
      <c r="I91" s="92"/>
      <c r="J91" s="92"/>
    </row>
    <row r="92" spans="1:10" ht="25.5" x14ac:dyDescent="0.2">
      <c r="A92" s="118" t="s">
        <v>67</v>
      </c>
      <c r="B92" s="122" t="s">
        <v>597</v>
      </c>
      <c r="C92" s="119" t="s">
        <v>68</v>
      </c>
      <c r="D92" s="130"/>
      <c r="E92" s="117">
        <f>E93</f>
        <v>165221.9</v>
      </c>
      <c r="F92" s="117">
        <f t="shared" ref="F92" si="33">F93</f>
        <v>83298.2</v>
      </c>
      <c r="G92" s="112">
        <f t="shared" si="24"/>
        <v>50.415955754049556</v>
      </c>
      <c r="H92" s="91"/>
      <c r="I92" s="92"/>
      <c r="J92" s="92"/>
    </row>
    <row r="93" spans="1:10" x14ac:dyDescent="0.2">
      <c r="A93" s="118" t="s">
        <v>69</v>
      </c>
      <c r="B93" s="122" t="s">
        <v>597</v>
      </c>
      <c r="C93" s="119" t="s">
        <v>70</v>
      </c>
      <c r="D93" s="130" t="s">
        <v>256</v>
      </c>
      <c r="E93" s="117">
        <v>165221.9</v>
      </c>
      <c r="F93" s="117">
        <f>30377+52921.2</f>
        <v>83298.2</v>
      </c>
      <c r="G93" s="112">
        <f t="shared" si="24"/>
        <v>50.415955754049556</v>
      </c>
      <c r="H93" s="91"/>
      <c r="I93" s="92"/>
      <c r="J93" s="92"/>
    </row>
    <row r="94" spans="1:10" x14ac:dyDescent="0.2">
      <c r="A94" s="118" t="s">
        <v>85</v>
      </c>
      <c r="B94" s="122" t="s">
        <v>597</v>
      </c>
      <c r="C94" s="119" t="s">
        <v>86</v>
      </c>
      <c r="D94" s="130"/>
      <c r="E94" s="117">
        <f>E95</f>
        <v>399.4</v>
      </c>
      <c r="F94" s="117">
        <f t="shared" ref="F94" si="34">F95</f>
        <v>295.8</v>
      </c>
      <c r="G94" s="112">
        <f t="shared" si="24"/>
        <v>74.061091637456187</v>
      </c>
      <c r="H94" s="91"/>
      <c r="I94" s="92"/>
      <c r="J94" s="92"/>
    </row>
    <row r="95" spans="1:10" x14ac:dyDescent="0.2">
      <c r="A95" s="118" t="s">
        <v>87</v>
      </c>
      <c r="B95" s="122" t="s">
        <v>597</v>
      </c>
      <c r="C95" s="119" t="s">
        <v>88</v>
      </c>
      <c r="D95" s="130" t="s">
        <v>256</v>
      </c>
      <c r="E95" s="117">
        <v>399.4</v>
      </c>
      <c r="F95" s="117">
        <v>295.8</v>
      </c>
      <c r="G95" s="112">
        <f t="shared" si="24"/>
        <v>74.061091637456187</v>
      </c>
      <c r="H95" s="91"/>
      <c r="I95" s="92"/>
      <c r="J95" s="92"/>
    </row>
    <row r="96" spans="1:10" ht="51" x14ac:dyDescent="0.2">
      <c r="A96" s="115" t="s">
        <v>598</v>
      </c>
      <c r="B96" s="122" t="s">
        <v>599</v>
      </c>
      <c r="C96" s="119"/>
      <c r="D96" s="130"/>
      <c r="E96" s="117">
        <f>E97+E99</f>
        <v>68692.600000000006</v>
      </c>
      <c r="F96" s="117">
        <f t="shared" ref="F96" si="35">F97+F99</f>
        <v>52968.800000000003</v>
      </c>
      <c r="G96" s="112">
        <f t="shared" si="24"/>
        <v>77.109907035110041</v>
      </c>
      <c r="H96" s="91"/>
      <c r="I96" s="92"/>
      <c r="J96" s="92"/>
    </row>
    <row r="97" spans="1:10" x14ac:dyDescent="0.2">
      <c r="A97" s="118" t="s">
        <v>73</v>
      </c>
      <c r="B97" s="122" t="s">
        <v>599</v>
      </c>
      <c r="C97" s="119" t="s">
        <v>74</v>
      </c>
      <c r="D97" s="130"/>
      <c r="E97" s="117">
        <f>E98</f>
        <v>5540.7</v>
      </c>
      <c r="F97" s="117">
        <f t="shared" ref="F97" si="36">F98</f>
        <v>968</v>
      </c>
      <c r="G97" s="112">
        <f t="shared" si="24"/>
        <v>17.470716696446299</v>
      </c>
      <c r="H97" s="91"/>
      <c r="I97" s="92"/>
      <c r="J97" s="92"/>
    </row>
    <row r="98" spans="1:10" ht="20.25" customHeight="1" x14ac:dyDescent="0.2">
      <c r="A98" s="118" t="s">
        <v>75</v>
      </c>
      <c r="B98" s="122" t="s">
        <v>599</v>
      </c>
      <c r="C98" s="119" t="s">
        <v>76</v>
      </c>
      <c r="D98" s="130" t="s">
        <v>256</v>
      </c>
      <c r="E98" s="117">
        <v>5540.7</v>
      </c>
      <c r="F98" s="117">
        <v>968</v>
      </c>
      <c r="G98" s="112">
        <f t="shared" si="24"/>
        <v>17.470716696446299</v>
      </c>
      <c r="H98" s="91"/>
      <c r="I98" s="92"/>
      <c r="J98" s="92"/>
    </row>
    <row r="99" spans="1:10" ht="22.5" customHeight="1" x14ac:dyDescent="0.2">
      <c r="A99" s="118" t="s">
        <v>67</v>
      </c>
      <c r="B99" s="122" t="s">
        <v>599</v>
      </c>
      <c r="C99" s="119" t="s">
        <v>68</v>
      </c>
      <c r="D99" s="130"/>
      <c r="E99" s="117">
        <f>E100+E101</f>
        <v>63151.9</v>
      </c>
      <c r="F99" s="117">
        <f>F100+F101</f>
        <v>52000.800000000003</v>
      </c>
      <c r="G99" s="112">
        <f t="shared" si="24"/>
        <v>82.342415667620443</v>
      </c>
      <c r="H99" s="91"/>
      <c r="I99" s="92"/>
      <c r="J99" s="92"/>
    </row>
    <row r="100" spans="1:10" x14ac:dyDescent="0.2">
      <c r="A100" s="118" t="s">
        <v>69</v>
      </c>
      <c r="B100" s="122" t="s">
        <v>599</v>
      </c>
      <c r="C100" s="119" t="s">
        <v>70</v>
      </c>
      <c r="D100" s="130" t="s">
        <v>256</v>
      </c>
      <c r="E100" s="117">
        <v>49150.9</v>
      </c>
      <c r="F100" s="117">
        <f>9967.5+42033.3-7997.2</f>
        <v>44003.600000000006</v>
      </c>
      <c r="G100" s="112">
        <f t="shared" si="24"/>
        <v>89.527556972507128</v>
      </c>
      <c r="H100" s="91"/>
      <c r="I100" s="92"/>
      <c r="J100" s="92"/>
    </row>
    <row r="101" spans="1:10" x14ac:dyDescent="0.2">
      <c r="A101" s="118" t="s">
        <v>69</v>
      </c>
      <c r="B101" s="122" t="s">
        <v>599</v>
      </c>
      <c r="C101" s="119" t="s">
        <v>70</v>
      </c>
      <c r="D101" s="130" t="s">
        <v>746</v>
      </c>
      <c r="E101" s="117">
        <v>14001</v>
      </c>
      <c r="F101" s="117">
        <f>2556.6+5440.6</f>
        <v>7997.2000000000007</v>
      </c>
      <c r="G101" s="112">
        <f t="shared" si="24"/>
        <v>57.11877723019785</v>
      </c>
      <c r="H101" s="91"/>
      <c r="I101" s="92"/>
      <c r="J101" s="92"/>
    </row>
    <row r="102" spans="1:10" ht="51" x14ac:dyDescent="0.2">
      <c r="A102" s="115" t="s">
        <v>602</v>
      </c>
      <c r="B102" s="122" t="s">
        <v>600</v>
      </c>
      <c r="C102" s="119"/>
      <c r="D102" s="130"/>
      <c r="E102" s="117">
        <f>E103+E105</f>
        <v>45235.799999999996</v>
      </c>
      <c r="F102" s="117">
        <f t="shared" ref="F102" si="37">F103+F105</f>
        <v>29103.699999999997</v>
      </c>
      <c r="G102" s="112">
        <f t="shared" si="24"/>
        <v>64.337759031563493</v>
      </c>
      <c r="H102" s="91"/>
      <c r="I102" s="92"/>
      <c r="J102" s="92"/>
    </row>
    <row r="103" spans="1:10" x14ac:dyDescent="0.2">
      <c r="A103" s="118" t="s">
        <v>73</v>
      </c>
      <c r="B103" s="122" t="s">
        <v>600</v>
      </c>
      <c r="C103" s="119" t="s">
        <v>74</v>
      </c>
      <c r="D103" s="130"/>
      <c r="E103" s="117">
        <f>E104</f>
        <v>2506.6999999999998</v>
      </c>
      <c r="F103" s="117">
        <f t="shared" ref="F103" si="38">F104</f>
        <v>1668.8</v>
      </c>
      <c r="G103" s="112">
        <f t="shared" si="24"/>
        <v>66.5735827981011</v>
      </c>
      <c r="H103" s="91"/>
      <c r="I103" s="92"/>
      <c r="J103" s="92"/>
    </row>
    <row r="104" spans="1:10" ht="25.5" x14ac:dyDescent="0.2">
      <c r="A104" s="118" t="s">
        <v>75</v>
      </c>
      <c r="B104" s="122" t="s">
        <v>600</v>
      </c>
      <c r="C104" s="119" t="s">
        <v>76</v>
      </c>
      <c r="D104" s="130" t="s">
        <v>256</v>
      </c>
      <c r="E104" s="117">
        <v>2506.6999999999998</v>
      </c>
      <c r="F104" s="117">
        <v>1668.8</v>
      </c>
      <c r="G104" s="112">
        <f t="shared" si="24"/>
        <v>66.5735827981011</v>
      </c>
      <c r="H104" s="91"/>
      <c r="I104" s="92"/>
      <c r="J104" s="92"/>
    </row>
    <row r="105" spans="1:10" ht="25.5" x14ac:dyDescent="0.2">
      <c r="A105" s="118" t="s">
        <v>67</v>
      </c>
      <c r="B105" s="122" t="s">
        <v>600</v>
      </c>
      <c r="C105" s="119" t="s">
        <v>68</v>
      </c>
      <c r="D105" s="130"/>
      <c r="E105" s="117">
        <f>E106</f>
        <v>42729.1</v>
      </c>
      <c r="F105" s="117">
        <f t="shared" ref="F105" si="39">F106</f>
        <v>27434.899999999998</v>
      </c>
      <c r="G105" s="112">
        <f t="shared" si="24"/>
        <v>64.20659456904076</v>
      </c>
      <c r="H105" s="91"/>
      <c r="I105" s="92"/>
      <c r="J105" s="92"/>
    </row>
    <row r="106" spans="1:10" x14ac:dyDescent="0.2">
      <c r="A106" s="118" t="s">
        <v>69</v>
      </c>
      <c r="B106" s="122" t="s">
        <v>600</v>
      </c>
      <c r="C106" s="119" t="s">
        <v>70</v>
      </c>
      <c r="D106" s="130" t="s">
        <v>256</v>
      </c>
      <c r="E106" s="117">
        <v>42729.1</v>
      </c>
      <c r="F106" s="117">
        <f>9879.3+17555.6</f>
        <v>27434.899999999998</v>
      </c>
      <c r="G106" s="112">
        <f t="shared" si="24"/>
        <v>64.20659456904076</v>
      </c>
      <c r="H106" s="91"/>
      <c r="I106" s="92"/>
      <c r="J106" s="92"/>
    </row>
    <row r="107" spans="1:10" ht="51" x14ac:dyDescent="0.2">
      <c r="A107" s="115" t="s">
        <v>603</v>
      </c>
      <c r="B107" s="122" t="s">
        <v>601</v>
      </c>
      <c r="C107" s="119"/>
      <c r="D107" s="130"/>
      <c r="E107" s="117">
        <f t="shared" ref="E107:F107" si="40">E108+E110</f>
        <v>4452</v>
      </c>
      <c r="F107" s="117">
        <f t="shared" si="40"/>
        <v>2686.2</v>
      </c>
      <c r="G107" s="112">
        <f t="shared" si="24"/>
        <v>60.33692722371967</v>
      </c>
      <c r="H107" s="91"/>
      <c r="I107" s="92"/>
      <c r="J107" s="92"/>
    </row>
    <row r="108" spans="1:10" x14ac:dyDescent="0.2">
      <c r="A108" s="118" t="s">
        <v>73</v>
      </c>
      <c r="B108" s="122" t="s">
        <v>601</v>
      </c>
      <c r="C108" s="119" t="s">
        <v>74</v>
      </c>
      <c r="D108" s="130"/>
      <c r="E108" s="117">
        <f>E109</f>
        <v>2094.6</v>
      </c>
      <c r="F108" s="117">
        <f t="shared" ref="F108" si="41">F109</f>
        <v>1150.7</v>
      </c>
      <c r="G108" s="112">
        <f t="shared" si="24"/>
        <v>54.93650338966868</v>
      </c>
      <c r="H108" s="91"/>
      <c r="I108" s="92"/>
      <c r="J108" s="92"/>
    </row>
    <row r="109" spans="1:10" ht="25.5" x14ac:dyDescent="0.2">
      <c r="A109" s="118" t="s">
        <v>75</v>
      </c>
      <c r="B109" s="122" t="s">
        <v>601</v>
      </c>
      <c r="C109" s="119" t="s">
        <v>76</v>
      </c>
      <c r="D109" s="130" t="s">
        <v>256</v>
      </c>
      <c r="E109" s="117">
        <v>2094.6</v>
      </c>
      <c r="F109" s="117">
        <v>1150.7</v>
      </c>
      <c r="G109" s="112">
        <f t="shared" si="24"/>
        <v>54.93650338966868</v>
      </c>
      <c r="H109" s="91"/>
      <c r="I109" s="92"/>
      <c r="J109" s="92"/>
    </row>
    <row r="110" spans="1:10" ht="25.5" x14ac:dyDescent="0.2">
      <c r="A110" s="118" t="s">
        <v>67</v>
      </c>
      <c r="B110" s="122" t="s">
        <v>601</v>
      </c>
      <c r="C110" s="119" t="s">
        <v>68</v>
      </c>
      <c r="D110" s="130"/>
      <c r="E110" s="117">
        <f>E111</f>
        <v>2357.4</v>
      </c>
      <c r="F110" s="117">
        <f t="shared" ref="F110" si="42">F111</f>
        <v>1535.5</v>
      </c>
      <c r="G110" s="112">
        <f t="shared" si="24"/>
        <v>65.135318571307366</v>
      </c>
      <c r="H110" s="91"/>
      <c r="I110" s="92"/>
      <c r="J110" s="92"/>
    </row>
    <row r="111" spans="1:10" ht="40.5" customHeight="1" x14ac:dyDescent="0.2">
      <c r="A111" s="118" t="s">
        <v>69</v>
      </c>
      <c r="B111" s="122" t="s">
        <v>601</v>
      </c>
      <c r="C111" s="119" t="s">
        <v>70</v>
      </c>
      <c r="D111" s="130" t="s">
        <v>256</v>
      </c>
      <c r="E111" s="117">
        <v>2357.4</v>
      </c>
      <c r="F111" s="117">
        <v>1535.5</v>
      </c>
      <c r="G111" s="112">
        <f t="shared" si="24"/>
        <v>65.135318571307366</v>
      </c>
      <c r="H111" s="91"/>
      <c r="I111" s="92"/>
      <c r="J111" s="92"/>
    </row>
    <row r="112" spans="1:10" ht="51" x14ac:dyDescent="0.2">
      <c r="A112" s="124" t="s">
        <v>604</v>
      </c>
      <c r="B112" s="122" t="s">
        <v>605</v>
      </c>
      <c r="C112" s="119"/>
      <c r="D112" s="130"/>
      <c r="E112" s="117">
        <f t="shared" ref="E112:F113" si="43">E113</f>
        <v>2025</v>
      </c>
      <c r="F112" s="117">
        <f t="shared" si="43"/>
        <v>650</v>
      </c>
      <c r="G112" s="112">
        <f t="shared" si="24"/>
        <v>32.098765432098766</v>
      </c>
      <c r="H112" s="91"/>
      <c r="I112" s="92"/>
      <c r="J112" s="92"/>
    </row>
    <row r="113" spans="1:10" x14ac:dyDescent="0.2">
      <c r="A113" s="118" t="s">
        <v>63</v>
      </c>
      <c r="B113" s="122" t="s">
        <v>605</v>
      </c>
      <c r="C113" s="119">
        <v>300</v>
      </c>
      <c r="D113" s="130"/>
      <c r="E113" s="117">
        <f t="shared" si="43"/>
        <v>2025</v>
      </c>
      <c r="F113" s="117">
        <f t="shared" si="43"/>
        <v>650</v>
      </c>
      <c r="G113" s="112">
        <f t="shared" si="24"/>
        <v>32.098765432098766</v>
      </c>
      <c r="H113" s="91"/>
      <c r="I113" s="92"/>
      <c r="J113" s="92"/>
    </row>
    <row r="114" spans="1:10" x14ac:dyDescent="0.2">
      <c r="A114" s="118" t="s">
        <v>65</v>
      </c>
      <c r="B114" s="122" t="s">
        <v>605</v>
      </c>
      <c r="C114" s="119">
        <v>320</v>
      </c>
      <c r="D114" s="130" t="s">
        <v>256</v>
      </c>
      <c r="E114" s="117">
        <v>2025</v>
      </c>
      <c r="F114" s="117">
        <v>650</v>
      </c>
      <c r="G114" s="112">
        <f t="shared" si="24"/>
        <v>32.098765432098766</v>
      </c>
      <c r="H114" s="91"/>
      <c r="I114" s="92"/>
      <c r="J114" s="92"/>
    </row>
    <row r="115" spans="1:10" ht="25.5" x14ac:dyDescent="0.2">
      <c r="A115" s="118" t="s">
        <v>427</v>
      </c>
      <c r="B115" s="122" t="s">
        <v>428</v>
      </c>
      <c r="C115" s="119"/>
      <c r="D115" s="119"/>
      <c r="E115" s="117">
        <f>E116+E118+E120</f>
        <v>16020.3</v>
      </c>
      <c r="F115" s="117">
        <f t="shared" ref="F115" si="44">F116+F118+F120</f>
        <v>8268.6</v>
      </c>
      <c r="G115" s="112">
        <f t="shared" si="24"/>
        <v>51.613265669182226</v>
      </c>
      <c r="H115" s="91"/>
      <c r="I115" s="92"/>
      <c r="J115" s="92"/>
    </row>
    <row r="116" spans="1:10" x14ac:dyDescent="0.2">
      <c r="A116" s="118" t="s">
        <v>73</v>
      </c>
      <c r="B116" s="122" t="s">
        <v>428</v>
      </c>
      <c r="C116" s="119" t="s">
        <v>74</v>
      </c>
      <c r="D116" s="119"/>
      <c r="E116" s="117">
        <f>E117</f>
        <v>1544.4</v>
      </c>
      <c r="F116" s="117">
        <f t="shared" ref="F116" si="45">F117</f>
        <v>790.9</v>
      </c>
      <c r="G116" s="112">
        <f t="shared" si="24"/>
        <v>51.210826210826212</v>
      </c>
      <c r="H116" s="91"/>
      <c r="I116" s="92"/>
      <c r="J116" s="92"/>
    </row>
    <row r="117" spans="1:10" ht="25.5" x14ac:dyDescent="0.2">
      <c r="A117" s="118" t="s">
        <v>75</v>
      </c>
      <c r="B117" s="122" t="s">
        <v>428</v>
      </c>
      <c r="C117" s="119" t="s">
        <v>76</v>
      </c>
      <c r="D117" s="130" t="s">
        <v>256</v>
      </c>
      <c r="E117" s="117">
        <v>1544.4</v>
      </c>
      <c r="F117" s="117">
        <v>790.9</v>
      </c>
      <c r="G117" s="112">
        <f t="shared" si="24"/>
        <v>51.210826210826212</v>
      </c>
      <c r="H117" s="91"/>
      <c r="I117" s="92"/>
      <c r="J117" s="92"/>
    </row>
    <row r="118" spans="1:10" ht="25.5" x14ac:dyDescent="0.2">
      <c r="A118" s="118" t="s">
        <v>67</v>
      </c>
      <c r="B118" s="122" t="s">
        <v>428</v>
      </c>
      <c r="C118" s="119" t="s">
        <v>68</v>
      </c>
      <c r="D118" s="119"/>
      <c r="E118" s="117">
        <f>E119</f>
        <v>14473</v>
      </c>
      <c r="F118" s="117">
        <f t="shared" ref="F118:F120" si="46">F119</f>
        <v>7476.2</v>
      </c>
      <c r="G118" s="112">
        <f t="shared" si="24"/>
        <v>51.656187383403577</v>
      </c>
      <c r="H118" s="91"/>
      <c r="I118" s="92"/>
      <c r="J118" s="92"/>
    </row>
    <row r="119" spans="1:10" x14ac:dyDescent="0.2">
      <c r="A119" s="118" t="s">
        <v>69</v>
      </c>
      <c r="B119" s="122" t="s">
        <v>428</v>
      </c>
      <c r="C119" s="119" t="s">
        <v>70</v>
      </c>
      <c r="D119" s="130" t="s">
        <v>256</v>
      </c>
      <c r="E119" s="117">
        <v>14473</v>
      </c>
      <c r="F119" s="117">
        <v>7476.2</v>
      </c>
      <c r="G119" s="112">
        <f t="shared" si="24"/>
        <v>51.656187383403577</v>
      </c>
      <c r="H119" s="91"/>
      <c r="I119" s="92"/>
      <c r="J119" s="92"/>
    </row>
    <row r="120" spans="1:10" ht="20.25" customHeight="1" x14ac:dyDescent="0.2">
      <c r="A120" s="118" t="s">
        <v>85</v>
      </c>
      <c r="B120" s="122" t="s">
        <v>428</v>
      </c>
      <c r="C120" s="119" t="s">
        <v>86</v>
      </c>
      <c r="D120" s="130"/>
      <c r="E120" s="117">
        <f>E121</f>
        <v>2.9</v>
      </c>
      <c r="F120" s="117">
        <f t="shared" si="46"/>
        <v>1.5</v>
      </c>
      <c r="G120" s="112">
        <f t="shared" si="24"/>
        <v>51.724137931034484</v>
      </c>
      <c r="H120" s="91"/>
      <c r="I120" s="92"/>
      <c r="J120" s="92"/>
    </row>
    <row r="121" spans="1:10" ht="23.25" customHeight="1" x14ac:dyDescent="0.2">
      <c r="A121" s="118" t="s">
        <v>87</v>
      </c>
      <c r="B121" s="122" t="s">
        <v>428</v>
      </c>
      <c r="C121" s="119" t="s">
        <v>88</v>
      </c>
      <c r="D121" s="130" t="s">
        <v>256</v>
      </c>
      <c r="E121" s="117">
        <v>2.9</v>
      </c>
      <c r="F121" s="117">
        <v>1.5</v>
      </c>
      <c r="G121" s="112">
        <f t="shared" si="24"/>
        <v>51.724137931034484</v>
      </c>
      <c r="H121" s="91"/>
      <c r="I121" s="92"/>
      <c r="J121" s="92"/>
    </row>
    <row r="122" spans="1:10" ht="102" x14ac:dyDescent="0.2">
      <c r="A122" s="115" t="s">
        <v>424</v>
      </c>
      <c r="B122" s="122" t="s">
        <v>353</v>
      </c>
      <c r="C122" s="71"/>
      <c r="D122" s="71"/>
      <c r="E122" s="117">
        <f>E123+E125+E127</f>
        <v>957962</v>
      </c>
      <c r="F122" s="117">
        <f t="shared" ref="F122" si="47">F123+F125+F127</f>
        <v>629788.70000000007</v>
      </c>
      <c r="G122" s="112">
        <f t="shared" si="24"/>
        <v>65.74255555022016</v>
      </c>
      <c r="H122" s="91"/>
      <c r="I122" s="92"/>
      <c r="J122" s="92"/>
    </row>
    <row r="123" spans="1:10" ht="38.25" x14ac:dyDescent="0.2">
      <c r="A123" s="118" t="s">
        <v>78</v>
      </c>
      <c r="B123" s="122" t="s">
        <v>353</v>
      </c>
      <c r="C123" s="119" t="s">
        <v>79</v>
      </c>
      <c r="D123" s="119"/>
      <c r="E123" s="117">
        <f>E124</f>
        <v>63753</v>
      </c>
      <c r="F123" s="117">
        <f t="shared" ref="F123" si="48">F124</f>
        <v>37349.4</v>
      </c>
      <c r="G123" s="112">
        <f t="shared" si="24"/>
        <v>58.5845371982495</v>
      </c>
      <c r="H123" s="91"/>
      <c r="I123" s="92"/>
      <c r="J123" s="92"/>
    </row>
    <row r="124" spans="1:10" x14ac:dyDescent="0.2">
      <c r="A124" s="118" t="s">
        <v>83</v>
      </c>
      <c r="B124" s="122" t="s">
        <v>353</v>
      </c>
      <c r="C124" s="119" t="s">
        <v>84</v>
      </c>
      <c r="D124" s="119">
        <v>900303</v>
      </c>
      <c r="E124" s="117">
        <v>63753</v>
      </c>
      <c r="F124" s="117">
        <v>37349.4</v>
      </c>
      <c r="G124" s="112">
        <f t="shared" si="24"/>
        <v>58.5845371982495</v>
      </c>
      <c r="H124" s="91"/>
      <c r="I124" s="92"/>
      <c r="J124" s="92"/>
    </row>
    <row r="125" spans="1:10" x14ac:dyDescent="0.2">
      <c r="A125" s="118" t="s">
        <v>73</v>
      </c>
      <c r="B125" s="122" t="s">
        <v>353</v>
      </c>
      <c r="C125" s="119" t="s">
        <v>74</v>
      </c>
      <c r="D125" s="119"/>
      <c r="E125" s="117">
        <f>E126</f>
        <v>813.6</v>
      </c>
      <c r="F125" s="117">
        <f t="shared" ref="F125" si="49">F126</f>
        <v>779.7</v>
      </c>
      <c r="G125" s="112">
        <f t="shared" si="24"/>
        <v>95.833333333333343</v>
      </c>
      <c r="H125" s="91"/>
      <c r="I125" s="92"/>
      <c r="J125" s="92"/>
    </row>
    <row r="126" spans="1:10" ht="25.5" x14ac:dyDescent="0.2">
      <c r="A126" s="118" t="s">
        <v>75</v>
      </c>
      <c r="B126" s="122" t="s">
        <v>353</v>
      </c>
      <c r="C126" s="119" t="s">
        <v>76</v>
      </c>
      <c r="D126" s="119">
        <v>900303</v>
      </c>
      <c r="E126" s="117">
        <v>813.6</v>
      </c>
      <c r="F126" s="117">
        <v>779.7</v>
      </c>
      <c r="G126" s="112">
        <f t="shared" si="24"/>
        <v>95.833333333333343</v>
      </c>
      <c r="H126" s="91"/>
      <c r="I126" s="92"/>
      <c r="J126" s="92"/>
    </row>
    <row r="127" spans="1:10" ht="25.5" x14ac:dyDescent="0.2">
      <c r="A127" s="118" t="s">
        <v>67</v>
      </c>
      <c r="B127" s="122" t="s">
        <v>353</v>
      </c>
      <c r="C127" s="119" t="s">
        <v>68</v>
      </c>
      <c r="D127" s="119"/>
      <c r="E127" s="117">
        <f>E128+E129</f>
        <v>893395.4</v>
      </c>
      <c r="F127" s="117">
        <f t="shared" ref="F127" si="50">F128+F129</f>
        <v>591659.60000000009</v>
      </c>
      <c r="G127" s="112">
        <f t="shared" si="24"/>
        <v>66.225951017880774</v>
      </c>
      <c r="H127" s="91"/>
      <c r="I127" s="92"/>
      <c r="J127" s="92"/>
    </row>
    <row r="128" spans="1:10" x14ac:dyDescent="0.2">
      <c r="A128" s="118" t="s">
        <v>69</v>
      </c>
      <c r="B128" s="122" t="s">
        <v>353</v>
      </c>
      <c r="C128" s="119" t="s">
        <v>70</v>
      </c>
      <c r="D128" s="119">
        <v>900303</v>
      </c>
      <c r="E128" s="117">
        <v>842794.4</v>
      </c>
      <c r="F128" s="117">
        <f>176463.3+384409.2+2270.8</f>
        <v>563143.30000000005</v>
      </c>
      <c r="G128" s="112">
        <f t="shared" si="24"/>
        <v>66.818585885240822</v>
      </c>
      <c r="H128" s="91"/>
      <c r="I128" s="92"/>
      <c r="J128" s="92"/>
    </row>
    <row r="129" spans="1:10" x14ac:dyDescent="0.2">
      <c r="A129" s="118" t="s">
        <v>71</v>
      </c>
      <c r="B129" s="122" t="s">
        <v>353</v>
      </c>
      <c r="C129" s="119">
        <v>620</v>
      </c>
      <c r="D129" s="119">
        <v>900303</v>
      </c>
      <c r="E129" s="117">
        <v>50601</v>
      </c>
      <c r="F129" s="117">
        <f>28516.3</f>
        <v>28516.3</v>
      </c>
      <c r="G129" s="112">
        <f t="shared" si="24"/>
        <v>56.355210371336526</v>
      </c>
      <c r="H129" s="91"/>
      <c r="I129" s="92"/>
      <c r="J129" s="92"/>
    </row>
    <row r="130" spans="1:10" ht="127.5" x14ac:dyDescent="0.2">
      <c r="A130" s="118" t="s">
        <v>425</v>
      </c>
      <c r="B130" s="122" t="s">
        <v>352</v>
      </c>
      <c r="C130" s="119"/>
      <c r="D130" s="119"/>
      <c r="E130" s="117">
        <f>E131+E133</f>
        <v>24569</v>
      </c>
      <c r="F130" s="117">
        <f t="shared" ref="F130" si="51">F131+F133</f>
        <v>17590</v>
      </c>
      <c r="G130" s="112">
        <f t="shared" si="24"/>
        <v>71.594285481704588</v>
      </c>
      <c r="H130" s="91"/>
      <c r="I130" s="92"/>
      <c r="J130" s="92"/>
    </row>
    <row r="131" spans="1:10" ht="38.25" x14ac:dyDescent="0.2">
      <c r="A131" s="118" t="s">
        <v>78</v>
      </c>
      <c r="B131" s="122" t="s">
        <v>352</v>
      </c>
      <c r="C131" s="119" t="s">
        <v>79</v>
      </c>
      <c r="D131" s="119"/>
      <c r="E131" s="117">
        <f>E132</f>
        <v>937</v>
      </c>
      <c r="F131" s="117">
        <f t="shared" ref="F131" si="52">F132</f>
        <v>667.2</v>
      </c>
      <c r="G131" s="112">
        <f t="shared" si="24"/>
        <v>71.205976520811106</v>
      </c>
      <c r="H131" s="91"/>
      <c r="I131" s="92"/>
      <c r="J131" s="92"/>
    </row>
    <row r="132" spans="1:10" x14ac:dyDescent="0.2">
      <c r="A132" s="118" t="s">
        <v>83</v>
      </c>
      <c r="B132" s="122" t="s">
        <v>352</v>
      </c>
      <c r="C132" s="119" t="s">
        <v>84</v>
      </c>
      <c r="D132" s="119">
        <v>900203</v>
      </c>
      <c r="E132" s="117">
        <v>937</v>
      </c>
      <c r="F132" s="117">
        <v>667.2</v>
      </c>
      <c r="G132" s="112">
        <f t="shared" si="24"/>
        <v>71.205976520811106</v>
      </c>
      <c r="H132" s="91"/>
      <c r="I132" s="92"/>
      <c r="J132" s="92"/>
    </row>
    <row r="133" spans="1:10" ht="25.5" x14ac:dyDescent="0.2">
      <c r="A133" s="118" t="s">
        <v>67</v>
      </c>
      <c r="B133" s="122" t="s">
        <v>352</v>
      </c>
      <c r="C133" s="119" t="s">
        <v>68</v>
      </c>
      <c r="D133" s="119"/>
      <c r="E133" s="117">
        <f>E134</f>
        <v>23632</v>
      </c>
      <c r="F133" s="117">
        <f t="shared" ref="F133" si="53">F134</f>
        <v>16922.8</v>
      </c>
      <c r="G133" s="112">
        <f t="shared" si="24"/>
        <v>71.609681787406899</v>
      </c>
      <c r="H133" s="91"/>
      <c r="I133" s="92"/>
      <c r="J133" s="92"/>
    </row>
    <row r="134" spans="1:10" x14ac:dyDescent="0.2">
      <c r="A134" s="118" t="s">
        <v>69</v>
      </c>
      <c r="B134" s="122" t="s">
        <v>352</v>
      </c>
      <c r="C134" s="119" t="s">
        <v>70</v>
      </c>
      <c r="D134" s="119">
        <v>900203</v>
      </c>
      <c r="E134" s="117">
        <v>23632</v>
      </c>
      <c r="F134" s="117">
        <v>16922.8</v>
      </c>
      <c r="G134" s="112">
        <f t="shared" si="24"/>
        <v>71.609681787406899</v>
      </c>
      <c r="H134" s="91"/>
      <c r="I134" s="92"/>
      <c r="J134" s="92"/>
    </row>
    <row r="135" spans="1:10" ht="38.25" x14ac:dyDescent="0.2">
      <c r="A135" s="115" t="s">
        <v>426</v>
      </c>
      <c r="B135" s="122" t="s">
        <v>354</v>
      </c>
      <c r="C135" s="71"/>
      <c r="D135" s="71"/>
      <c r="E135" s="117">
        <f>E136</f>
        <v>15887</v>
      </c>
      <c r="F135" s="117">
        <f t="shared" ref="F135" si="54">F136</f>
        <v>12368.199999999999</v>
      </c>
      <c r="G135" s="112">
        <f t="shared" si="24"/>
        <v>77.851073204506832</v>
      </c>
      <c r="H135" s="91"/>
      <c r="I135" s="92"/>
      <c r="J135" s="92"/>
    </row>
    <row r="136" spans="1:10" ht="25.5" x14ac:dyDescent="0.2">
      <c r="A136" s="118" t="s">
        <v>67</v>
      </c>
      <c r="B136" s="122" t="s">
        <v>354</v>
      </c>
      <c r="C136" s="119" t="s">
        <v>68</v>
      </c>
      <c r="D136" s="119"/>
      <c r="E136" s="117">
        <f>E137+E138</f>
        <v>15887</v>
      </c>
      <c r="F136" s="117">
        <f t="shared" ref="F136" si="55">F137+F138</f>
        <v>12368.199999999999</v>
      </c>
      <c r="G136" s="112">
        <f t="shared" si="24"/>
        <v>77.851073204506832</v>
      </c>
      <c r="H136" s="91"/>
      <c r="I136" s="92"/>
      <c r="J136" s="92"/>
    </row>
    <row r="137" spans="1:10" x14ac:dyDescent="0.2">
      <c r="A137" s="118" t="s">
        <v>69</v>
      </c>
      <c r="B137" s="122" t="s">
        <v>354</v>
      </c>
      <c r="C137" s="119" t="s">
        <v>70</v>
      </c>
      <c r="D137" s="119">
        <v>900303</v>
      </c>
      <c r="E137" s="117">
        <v>13180</v>
      </c>
      <c r="F137" s="117">
        <f>463.4+10447.3</f>
        <v>10910.699999999999</v>
      </c>
      <c r="G137" s="112">
        <f t="shared" ref="G137:G200" si="56">F137/E137*100</f>
        <v>82.782245827010613</v>
      </c>
      <c r="H137" s="91"/>
      <c r="I137" s="92"/>
      <c r="J137" s="92"/>
    </row>
    <row r="138" spans="1:10" x14ac:dyDescent="0.2">
      <c r="A138" s="118" t="s">
        <v>71</v>
      </c>
      <c r="B138" s="122" t="s">
        <v>354</v>
      </c>
      <c r="C138" s="119" t="s">
        <v>72</v>
      </c>
      <c r="D138" s="119">
        <v>900303</v>
      </c>
      <c r="E138" s="117">
        <v>2707</v>
      </c>
      <c r="F138" s="117">
        <v>1457.5</v>
      </c>
      <c r="G138" s="112">
        <f t="shared" si="56"/>
        <v>53.841891392685625</v>
      </c>
      <c r="H138" s="91"/>
      <c r="I138" s="92"/>
      <c r="J138" s="92"/>
    </row>
    <row r="139" spans="1:10" ht="50.25" customHeight="1" x14ac:dyDescent="0.2">
      <c r="A139" s="113" t="s">
        <v>429</v>
      </c>
      <c r="B139" s="123" t="s">
        <v>136</v>
      </c>
      <c r="C139" s="74"/>
      <c r="D139" s="74"/>
      <c r="E139" s="93">
        <f>E144+E154+E157+E140+E151</f>
        <v>57475.799999999996</v>
      </c>
      <c r="F139" s="93">
        <f t="shared" ref="F139" si="57">F144+F154+F157+F140+F151</f>
        <v>30097.4</v>
      </c>
      <c r="G139" s="112">
        <f t="shared" si="56"/>
        <v>52.365343327104632</v>
      </c>
      <c r="H139" s="91"/>
      <c r="I139" s="92"/>
      <c r="J139" s="92"/>
    </row>
    <row r="140" spans="1:10" ht="58.9" customHeight="1" x14ac:dyDescent="0.2">
      <c r="A140" s="124" t="s">
        <v>720</v>
      </c>
      <c r="B140" s="122" t="s">
        <v>721</v>
      </c>
      <c r="C140" s="75"/>
      <c r="D140" s="75"/>
      <c r="E140" s="117">
        <f>E141</f>
        <v>656</v>
      </c>
      <c r="F140" s="117">
        <f t="shared" ref="F140" si="58">F141</f>
        <v>584.5</v>
      </c>
      <c r="G140" s="112">
        <f t="shared" si="56"/>
        <v>89.100609756097555</v>
      </c>
      <c r="H140" s="91"/>
      <c r="I140" s="92"/>
      <c r="J140" s="92"/>
    </row>
    <row r="141" spans="1:10" ht="26.45" customHeight="1" x14ac:dyDescent="0.2">
      <c r="A141" s="118" t="s">
        <v>67</v>
      </c>
      <c r="B141" s="122" t="s">
        <v>721</v>
      </c>
      <c r="C141" s="119" t="s">
        <v>68</v>
      </c>
      <c r="D141" s="74"/>
      <c r="E141" s="117">
        <f>E142+E143</f>
        <v>656</v>
      </c>
      <c r="F141" s="117">
        <f>F142+F143</f>
        <v>584.5</v>
      </c>
      <c r="G141" s="112">
        <f t="shared" si="56"/>
        <v>89.100609756097555</v>
      </c>
      <c r="H141" s="91"/>
      <c r="I141" s="92"/>
      <c r="J141" s="92"/>
    </row>
    <row r="142" spans="1:10" ht="26.45" customHeight="1" x14ac:dyDescent="0.2">
      <c r="A142" s="118" t="s">
        <v>69</v>
      </c>
      <c r="B142" s="122" t="s">
        <v>721</v>
      </c>
      <c r="C142" s="119" t="s">
        <v>70</v>
      </c>
      <c r="D142" s="75">
        <v>900304</v>
      </c>
      <c r="E142" s="117">
        <v>576.9</v>
      </c>
      <c r="F142" s="117">
        <v>518.1</v>
      </c>
      <c r="G142" s="112">
        <f t="shared" si="56"/>
        <v>89.807592303692147</v>
      </c>
      <c r="H142" s="91"/>
      <c r="I142" s="92"/>
      <c r="J142" s="92"/>
    </row>
    <row r="143" spans="1:10" ht="26.45" customHeight="1" x14ac:dyDescent="0.2">
      <c r="A143" s="118" t="s">
        <v>71</v>
      </c>
      <c r="B143" s="122" t="s">
        <v>721</v>
      </c>
      <c r="C143" s="119" t="s">
        <v>72</v>
      </c>
      <c r="D143" s="75">
        <v>900304</v>
      </c>
      <c r="E143" s="117">
        <v>79.099999999999994</v>
      </c>
      <c r="F143" s="117">
        <v>66.400000000000006</v>
      </c>
      <c r="G143" s="112">
        <f t="shared" si="56"/>
        <v>83.944374209860953</v>
      </c>
      <c r="H143" s="91"/>
      <c r="I143" s="92"/>
      <c r="J143" s="92"/>
    </row>
    <row r="144" spans="1:10" ht="38.25" x14ac:dyDescent="0.2">
      <c r="A144" s="118" t="s">
        <v>430</v>
      </c>
      <c r="B144" s="122" t="s">
        <v>356</v>
      </c>
      <c r="C144" s="119"/>
      <c r="D144" s="119"/>
      <c r="E144" s="117">
        <f>E145+E148</f>
        <v>23513</v>
      </c>
      <c r="F144" s="117">
        <f t="shared" ref="F144" si="59">F145+F148</f>
        <v>14164.7</v>
      </c>
      <c r="G144" s="112">
        <f t="shared" si="56"/>
        <v>60.241993790668992</v>
      </c>
      <c r="H144" s="91"/>
      <c r="I144" s="92"/>
      <c r="J144" s="92"/>
    </row>
    <row r="145" spans="1:10" x14ac:dyDescent="0.2">
      <c r="A145" s="118" t="s">
        <v>73</v>
      </c>
      <c r="B145" s="122" t="s">
        <v>356</v>
      </c>
      <c r="C145" s="119" t="s">
        <v>74</v>
      </c>
      <c r="D145" s="119"/>
      <c r="E145" s="117">
        <f>E146+E147</f>
        <v>22690</v>
      </c>
      <c r="F145" s="117">
        <f t="shared" ref="F145" si="60">F146+F147</f>
        <v>13343.900000000001</v>
      </c>
      <c r="G145" s="112">
        <f t="shared" si="56"/>
        <v>58.809607756721029</v>
      </c>
      <c r="H145" s="91"/>
      <c r="I145" s="92">
        <v>3131</v>
      </c>
      <c r="J145" s="92">
        <v>3131</v>
      </c>
    </row>
    <row r="146" spans="1:10" ht="25.5" x14ac:dyDescent="0.2">
      <c r="A146" s="118" t="s">
        <v>75</v>
      </c>
      <c r="B146" s="122" t="s">
        <v>356</v>
      </c>
      <c r="C146" s="119" t="s">
        <v>76</v>
      </c>
      <c r="D146" s="119">
        <v>900302</v>
      </c>
      <c r="E146" s="117">
        <v>17925</v>
      </c>
      <c r="F146" s="117">
        <v>10541.6</v>
      </c>
      <c r="G146" s="112">
        <f t="shared" si="56"/>
        <v>58.809483960948391</v>
      </c>
      <c r="H146" s="91"/>
      <c r="I146" s="92"/>
      <c r="J146" s="92"/>
    </row>
    <row r="147" spans="1:10" ht="25.5" x14ac:dyDescent="0.2">
      <c r="A147" s="118" t="s">
        <v>75</v>
      </c>
      <c r="B147" s="122" t="s">
        <v>356</v>
      </c>
      <c r="C147" s="119" t="s">
        <v>76</v>
      </c>
      <c r="D147" s="119">
        <v>900100</v>
      </c>
      <c r="E147" s="117">
        <v>4765</v>
      </c>
      <c r="F147" s="117">
        <v>2802.3</v>
      </c>
      <c r="G147" s="112">
        <f t="shared" si="56"/>
        <v>58.810073452256042</v>
      </c>
      <c r="H147" s="91"/>
      <c r="I147" s="92"/>
      <c r="J147" s="92"/>
    </row>
    <row r="148" spans="1:10" ht="25.5" x14ac:dyDescent="0.2">
      <c r="A148" s="118" t="s">
        <v>67</v>
      </c>
      <c r="B148" s="122" t="s">
        <v>356</v>
      </c>
      <c r="C148" s="119" t="s">
        <v>68</v>
      </c>
      <c r="D148" s="119"/>
      <c r="E148" s="117">
        <f>E149+E150</f>
        <v>823</v>
      </c>
      <c r="F148" s="117">
        <f t="shared" ref="F148" si="61">F149+F150</f>
        <v>820.8</v>
      </c>
      <c r="G148" s="112">
        <f t="shared" si="56"/>
        <v>99.732685297691376</v>
      </c>
      <c r="H148" s="91"/>
      <c r="I148" s="92"/>
      <c r="J148" s="92"/>
    </row>
    <row r="149" spans="1:10" x14ac:dyDescent="0.2">
      <c r="A149" s="118" t="s">
        <v>69</v>
      </c>
      <c r="B149" s="122" t="s">
        <v>356</v>
      </c>
      <c r="C149" s="119" t="s">
        <v>70</v>
      </c>
      <c r="D149" s="119">
        <v>900302</v>
      </c>
      <c r="E149" s="131">
        <v>650</v>
      </c>
      <c r="F149" s="117">
        <v>648.29999999999995</v>
      </c>
      <c r="G149" s="112">
        <f t="shared" si="56"/>
        <v>99.738461538461536</v>
      </c>
      <c r="H149" s="91"/>
      <c r="I149" s="92"/>
      <c r="J149" s="92"/>
    </row>
    <row r="150" spans="1:10" x14ac:dyDescent="0.2">
      <c r="A150" s="118" t="s">
        <v>69</v>
      </c>
      <c r="B150" s="122" t="s">
        <v>356</v>
      </c>
      <c r="C150" s="119" t="s">
        <v>70</v>
      </c>
      <c r="D150" s="119">
        <v>900100</v>
      </c>
      <c r="E150" s="131">
        <v>173</v>
      </c>
      <c r="F150" s="117">
        <v>172.5</v>
      </c>
      <c r="G150" s="112">
        <f t="shared" si="56"/>
        <v>99.710982658959537</v>
      </c>
      <c r="H150" s="91"/>
      <c r="I150" s="92"/>
      <c r="J150" s="92"/>
    </row>
    <row r="151" spans="1:10" ht="38.25" x14ac:dyDescent="0.2">
      <c r="A151" s="118" t="s">
        <v>735</v>
      </c>
      <c r="B151" s="122" t="s">
        <v>736</v>
      </c>
      <c r="C151" s="119"/>
      <c r="D151" s="119"/>
      <c r="E151" s="117">
        <f>E152</f>
        <v>1366.1</v>
      </c>
      <c r="F151" s="117">
        <f t="shared" ref="F151:F152" si="62">F152</f>
        <v>0</v>
      </c>
      <c r="G151" s="112">
        <f t="shared" si="56"/>
        <v>0</v>
      </c>
      <c r="H151" s="91"/>
      <c r="I151" s="92"/>
      <c r="J151" s="92"/>
    </row>
    <row r="152" spans="1:10" x14ac:dyDescent="0.2">
      <c r="A152" s="118" t="s">
        <v>73</v>
      </c>
      <c r="B152" s="122" t="s">
        <v>736</v>
      </c>
      <c r="C152" s="119" t="s">
        <v>74</v>
      </c>
      <c r="D152" s="119"/>
      <c r="E152" s="117">
        <f>E153</f>
        <v>1366.1</v>
      </c>
      <c r="F152" s="117">
        <f t="shared" si="62"/>
        <v>0</v>
      </c>
      <c r="G152" s="112">
        <f t="shared" si="56"/>
        <v>0</v>
      </c>
      <c r="H152" s="91"/>
      <c r="I152" s="92"/>
      <c r="J152" s="92"/>
    </row>
    <row r="153" spans="1:10" ht="25.5" x14ac:dyDescent="0.2">
      <c r="A153" s="118" t="s">
        <v>75</v>
      </c>
      <c r="B153" s="122" t="s">
        <v>736</v>
      </c>
      <c r="C153" s="119" t="s">
        <v>76</v>
      </c>
      <c r="D153" s="119">
        <v>900100</v>
      </c>
      <c r="E153" s="117">
        <v>1366.1</v>
      </c>
      <c r="F153" s="117">
        <v>0</v>
      </c>
      <c r="G153" s="112">
        <f t="shared" si="56"/>
        <v>0</v>
      </c>
      <c r="H153" s="91"/>
      <c r="I153" s="92"/>
      <c r="J153" s="92"/>
    </row>
    <row r="154" spans="1:10" ht="25.5" x14ac:dyDescent="0.2">
      <c r="A154" s="115" t="s">
        <v>431</v>
      </c>
      <c r="B154" s="122" t="s">
        <v>355</v>
      </c>
      <c r="C154" s="119"/>
      <c r="D154" s="71"/>
      <c r="E154" s="117">
        <f>E155</f>
        <v>71</v>
      </c>
      <c r="F154" s="117">
        <f t="shared" ref="F154:F155" si="63">F155</f>
        <v>7.5</v>
      </c>
      <c r="G154" s="112">
        <f t="shared" si="56"/>
        <v>10.56338028169014</v>
      </c>
      <c r="H154" s="91"/>
      <c r="I154" s="92"/>
      <c r="J154" s="92"/>
    </row>
    <row r="155" spans="1:10" x14ac:dyDescent="0.2">
      <c r="A155" s="118" t="s">
        <v>63</v>
      </c>
      <c r="B155" s="122" t="s">
        <v>355</v>
      </c>
      <c r="C155" s="119" t="s">
        <v>64</v>
      </c>
      <c r="D155" s="119"/>
      <c r="E155" s="117">
        <f>E156</f>
        <v>71</v>
      </c>
      <c r="F155" s="117">
        <f t="shared" si="63"/>
        <v>7.5</v>
      </c>
      <c r="G155" s="112">
        <f t="shared" si="56"/>
        <v>10.56338028169014</v>
      </c>
      <c r="H155" s="91"/>
      <c r="I155" s="92"/>
      <c r="J155" s="92"/>
    </row>
    <row r="156" spans="1:10" x14ac:dyDescent="0.2">
      <c r="A156" s="118" t="s">
        <v>65</v>
      </c>
      <c r="B156" s="122" t="s">
        <v>355</v>
      </c>
      <c r="C156" s="119" t="s">
        <v>66</v>
      </c>
      <c r="D156" s="119">
        <v>900303</v>
      </c>
      <c r="E156" s="117">
        <v>71</v>
      </c>
      <c r="F156" s="117">
        <v>7.5</v>
      </c>
      <c r="G156" s="112">
        <f t="shared" si="56"/>
        <v>10.56338028169014</v>
      </c>
      <c r="H156" s="91"/>
      <c r="I156" s="92"/>
      <c r="J156" s="92"/>
    </row>
    <row r="157" spans="1:10" ht="25.5" x14ac:dyDescent="0.2">
      <c r="A157" s="118" t="s">
        <v>432</v>
      </c>
      <c r="B157" s="122" t="s">
        <v>357</v>
      </c>
      <c r="C157" s="119"/>
      <c r="D157" s="119"/>
      <c r="E157" s="117">
        <f>E158</f>
        <v>31869.7</v>
      </c>
      <c r="F157" s="117">
        <f t="shared" ref="F157" si="64">F158</f>
        <v>15340.699999999999</v>
      </c>
      <c r="G157" s="112">
        <f t="shared" si="56"/>
        <v>48.135690012770752</v>
      </c>
      <c r="H157" s="91"/>
      <c r="I157" s="92"/>
      <c r="J157" s="92"/>
    </row>
    <row r="158" spans="1:10" x14ac:dyDescent="0.2">
      <c r="A158" s="118" t="s">
        <v>73</v>
      </c>
      <c r="B158" s="122" t="s">
        <v>357</v>
      </c>
      <c r="C158" s="119">
        <v>200</v>
      </c>
      <c r="D158" s="119"/>
      <c r="E158" s="117">
        <f>E160+E161+E159</f>
        <v>31869.7</v>
      </c>
      <c r="F158" s="117">
        <f t="shared" ref="F158" si="65">F160+F161+F159</f>
        <v>15340.699999999999</v>
      </c>
      <c r="G158" s="112">
        <f t="shared" si="56"/>
        <v>48.135690012770752</v>
      </c>
      <c r="H158" s="91"/>
      <c r="I158" s="92"/>
      <c r="J158" s="92"/>
    </row>
    <row r="159" spans="1:10" ht="25.5" x14ac:dyDescent="0.2">
      <c r="A159" s="118" t="s">
        <v>75</v>
      </c>
      <c r="B159" s="122" t="s">
        <v>357</v>
      </c>
      <c r="C159" s="119">
        <v>240</v>
      </c>
      <c r="D159" s="119">
        <v>900202</v>
      </c>
      <c r="E159" s="117">
        <v>17847</v>
      </c>
      <c r="F159" s="117">
        <v>8590.7999999999993</v>
      </c>
      <c r="G159" s="112">
        <f t="shared" si="56"/>
        <v>48.135821146411153</v>
      </c>
      <c r="H159" s="91"/>
      <c r="I159" s="92"/>
      <c r="J159" s="92"/>
    </row>
    <row r="160" spans="1:10" ht="25.5" x14ac:dyDescent="0.2">
      <c r="A160" s="118" t="s">
        <v>75</v>
      </c>
      <c r="B160" s="122" t="s">
        <v>357</v>
      </c>
      <c r="C160" s="119">
        <v>240</v>
      </c>
      <c r="D160" s="119">
        <v>900302</v>
      </c>
      <c r="E160" s="117">
        <v>10835.7</v>
      </c>
      <c r="F160" s="117">
        <v>5215.8</v>
      </c>
      <c r="G160" s="112">
        <f t="shared" si="56"/>
        <v>48.135330435504855</v>
      </c>
      <c r="H160" s="91"/>
      <c r="I160" s="92"/>
      <c r="J160" s="92"/>
    </row>
    <row r="161" spans="1:10" ht="25.5" x14ac:dyDescent="0.2">
      <c r="A161" s="118" t="s">
        <v>75</v>
      </c>
      <c r="B161" s="122" t="s">
        <v>357</v>
      </c>
      <c r="C161" s="119">
        <v>240</v>
      </c>
      <c r="D161" s="119">
        <v>900100</v>
      </c>
      <c r="E161" s="117">
        <v>3187</v>
      </c>
      <c r="F161" s="117">
        <v>1534.1</v>
      </c>
      <c r="G161" s="112">
        <f t="shared" si="56"/>
        <v>48.136178224035142</v>
      </c>
      <c r="H161" s="91"/>
      <c r="I161" s="92"/>
      <c r="J161" s="92"/>
    </row>
    <row r="162" spans="1:10" ht="38.25" x14ac:dyDescent="0.2">
      <c r="A162" s="113" t="s">
        <v>162</v>
      </c>
      <c r="B162" s="123" t="s">
        <v>628</v>
      </c>
      <c r="C162" s="120"/>
      <c r="D162" s="120"/>
      <c r="E162" s="93">
        <f t="shared" ref="E162:F164" si="66">E163</f>
        <v>2899.4</v>
      </c>
      <c r="F162" s="93">
        <f t="shared" si="66"/>
        <v>2048.1</v>
      </c>
      <c r="G162" s="112">
        <f t="shared" si="56"/>
        <v>70.638752845416292</v>
      </c>
      <c r="H162" s="91"/>
      <c r="I162" s="92"/>
      <c r="J162" s="92"/>
    </row>
    <row r="163" spans="1:10" ht="25.5" x14ac:dyDescent="0.2">
      <c r="A163" s="124" t="s">
        <v>154</v>
      </c>
      <c r="B163" s="122" t="s">
        <v>629</v>
      </c>
      <c r="C163" s="119"/>
      <c r="D163" s="119"/>
      <c r="E163" s="117">
        <f t="shared" si="66"/>
        <v>2899.4</v>
      </c>
      <c r="F163" s="117">
        <f t="shared" si="66"/>
        <v>2048.1</v>
      </c>
      <c r="G163" s="112">
        <f t="shared" si="56"/>
        <v>70.638752845416292</v>
      </c>
      <c r="H163" s="91"/>
      <c r="I163" s="92"/>
      <c r="J163" s="92"/>
    </row>
    <row r="164" spans="1:10" ht="25.5" x14ac:dyDescent="0.2">
      <c r="A164" s="118" t="s">
        <v>67</v>
      </c>
      <c r="B164" s="122" t="s">
        <v>629</v>
      </c>
      <c r="C164" s="119" t="s">
        <v>68</v>
      </c>
      <c r="D164" s="119"/>
      <c r="E164" s="117">
        <f>E165</f>
        <v>2899.4</v>
      </c>
      <c r="F164" s="117">
        <f t="shared" si="66"/>
        <v>2048.1</v>
      </c>
      <c r="G164" s="112">
        <f t="shared" si="56"/>
        <v>70.638752845416292</v>
      </c>
      <c r="H164" s="91"/>
      <c r="I164" s="92"/>
      <c r="J164" s="92"/>
    </row>
    <row r="165" spans="1:10" x14ac:dyDescent="0.2">
      <c r="A165" s="118" t="s">
        <v>69</v>
      </c>
      <c r="B165" s="122" t="s">
        <v>629</v>
      </c>
      <c r="C165" s="119" t="s">
        <v>70</v>
      </c>
      <c r="D165" s="119">
        <v>900100</v>
      </c>
      <c r="E165" s="117">
        <v>2899.4</v>
      </c>
      <c r="F165" s="117">
        <v>2048.1</v>
      </c>
      <c r="G165" s="112">
        <f t="shared" si="56"/>
        <v>70.638752845416292</v>
      </c>
      <c r="H165" s="91"/>
      <c r="I165" s="92"/>
      <c r="J165" s="92"/>
    </row>
    <row r="166" spans="1:10" ht="25.5" x14ac:dyDescent="0.2">
      <c r="A166" s="111" t="s">
        <v>433</v>
      </c>
      <c r="B166" s="123" t="s">
        <v>358</v>
      </c>
      <c r="C166" s="119"/>
      <c r="D166" s="119"/>
      <c r="E166" s="93">
        <f>E171+E191+E176+E167+E180+E187+E184</f>
        <v>316498</v>
      </c>
      <c r="F166" s="93">
        <f>F171+F191+F176+F167+F180+F187+F184</f>
        <v>111817.29999999999</v>
      </c>
      <c r="G166" s="112">
        <f t="shared" si="56"/>
        <v>35.329543946565217</v>
      </c>
      <c r="H166" s="91"/>
      <c r="I166" s="92"/>
      <c r="J166" s="92"/>
    </row>
    <row r="167" spans="1:10" ht="25.5" x14ac:dyDescent="0.2">
      <c r="A167" s="118" t="s">
        <v>674</v>
      </c>
      <c r="B167" s="122" t="s">
        <v>673</v>
      </c>
      <c r="C167" s="119"/>
      <c r="D167" s="119"/>
      <c r="E167" s="117">
        <f>E168</f>
        <v>29602.899999999998</v>
      </c>
      <c r="F167" s="117">
        <f t="shared" ref="F167" si="67">F168</f>
        <v>0</v>
      </c>
      <c r="G167" s="112">
        <f t="shared" si="56"/>
        <v>0</v>
      </c>
      <c r="H167" s="91"/>
      <c r="I167" s="92"/>
      <c r="J167" s="92"/>
    </row>
    <row r="168" spans="1:10" ht="18" customHeight="1" x14ac:dyDescent="0.2">
      <c r="A168" s="118" t="s">
        <v>73</v>
      </c>
      <c r="B168" s="122" t="s">
        <v>673</v>
      </c>
      <c r="C168" s="119">
        <v>200</v>
      </c>
      <c r="D168" s="119"/>
      <c r="E168" s="117">
        <f>E169+E170</f>
        <v>29602.899999999998</v>
      </c>
      <c r="F168" s="117">
        <f t="shared" ref="F168" si="68">F169+F170</f>
        <v>0</v>
      </c>
      <c r="G168" s="112">
        <f t="shared" si="56"/>
        <v>0</v>
      </c>
      <c r="H168" s="91"/>
      <c r="I168" s="92"/>
      <c r="J168" s="92"/>
    </row>
    <row r="169" spans="1:10" ht="25.5" x14ac:dyDescent="0.2">
      <c r="A169" s="118" t="s">
        <v>75</v>
      </c>
      <c r="B169" s="122" t="s">
        <v>673</v>
      </c>
      <c r="C169" s="71">
        <v>240</v>
      </c>
      <c r="D169" s="119">
        <v>900302</v>
      </c>
      <c r="E169" s="117">
        <v>26642.6</v>
      </c>
      <c r="F169" s="117">
        <v>0</v>
      </c>
      <c r="G169" s="112">
        <f t="shared" si="56"/>
        <v>0</v>
      </c>
      <c r="H169" s="91"/>
      <c r="I169" s="92"/>
      <c r="J169" s="92"/>
    </row>
    <row r="170" spans="1:10" ht="25.5" x14ac:dyDescent="0.2">
      <c r="A170" s="118" t="s">
        <v>75</v>
      </c>
      <c r="B170" s="122" t="s">
        <v>673</v>
      </c>
      <c r="C170" s="71">
        <v>240</v>
      </c>
      <c r="D170" s="119">
        <v>900100</v>
      </c>
      <c r="E170" s="117">
        <v>2960.3</v>
      </c>
      <c r="F170" s="117">
        <v>0</v>
      </c>
      <c r="G170" s="112">
        <f t="shared" si="56"/>
        <v>0</v>
      </c>
      <c r="H170" s="91"/>
      <c r="I170" s="92"/>
      <c r="J170" s="92"/>
    </row>
    <row r="171" spans="1:10" ht="38.25" x14ac:dyDescent="0.2">
      <c r="A171" s="118" t="s">
        <v>683</v>
      </c>
      <c r="B171" s="122" t="s">
        <v>684</v>
      </c>
      <c r="C171" s="119"/>
      <c r="D171" s="119"/>
      <c r="E171" s="117">
        <f>E172</f>
        <v>10340.200000000001</v>
      </c>
      <c r="F171" s="117">
        <f t="shared" ref="F171" si="69">F172</f>
        <v>9512.2999999999993</v>
      </c>
      <c r="G171" s="112">
        <f t="shared" si="56"/>
        <v>91.993385040908279</v>
      </c>
      <c r="H171" s="91"/>
      <c r="I171" s="92"/>
      <c r="J171" s="92"/>
    </row>
    <row r="172" spans="1:10" ht="27" customHeight="1" x14ac:dyDescent="0.2">
      <c r="A172" s="118" t="s">
        <v>73</v>
      </c>
      <c r="B172" s="122" t="s">
        <v>684</v>
      </c>
      <c r="C172" s="119">
        <v>200</v>
      </c>
      <c r="D172" s="119"/>
      <c r="E172" s="117">
        <f>SUM(E173:E175)</f>
        <v>10340.200000000001</v>
      </c>
      <c r="F172" s="117">
        <f>SUM(F173:F175)</f>
        <v>9512.2999999999993</v>
      </c>
      <c r="G172" s="112">
        <f t="shared" si="56"/>
        <v>91.993385040908279</v>
      </c>
      <c r="H172" s="91"/>
      <c r="I172" s="92"/>
      <c r="J172" s="92"/>
    </row>
    <row r="173" spans="1:10" ht="25.5" x14ac:dyDescent="0.2">
      <c r="A173" s="118" t="s">
        <v>75</v>
      </c>
      <c r="B173" s="122" t="s">
        <v>684</v>
      </c>
      <c r="C173" s="71">
        <v>240</v>
      </c>
      <c r="D173" s="119">
        <v>900302</v>
      </c>
      <c r="E173" s="117">
        <v>3515.7</v>
      </c>
      <c r="F173" s="117">
        <v>3234.2</v>
      </c>
      <c r="G173" s="112">
        <f t="shared" si="56"/>
        <v>91.993059703615216</v>
      </c>
      <c r="H173" s="91"/>
      <c r="I173" s="92"/>
      <c r="J173" s="92"/>
    </row>
    <row r="174" spans="1:10" ht="25.5" x14ac:dyDescent="0.2">
      <c r="A174" s="118" t="s">
        <v>75</v>
      </c>
      <c r="B174" s="122" t="s">
        <v>684</v>
      </c>
      <c r="C174" s="71">
        <v>240</v>
      </c>
      <c r="D174" s="119">
        <v>900100</v>
      </c>
      <c r="E174" s="117">
        <v>1034</v>
      </c>
      <c r="F174" s="117">
        <v>951.2</v>
      </c>
      <c r="G174" s="112">
        <f t="shared" si="56"/>
        <v>91.992263056092852</v>
      </c>
      <c r="H174" s="91"/>
      <c r="I174" s="92"/>
      <c r="J174" s="92"/>
    </row>
    <row r="175" spans="1:10" ht="25.5" x14ac:dyDescent="0.2">
      <c r="A175" s="118" t="s">
        <v>75</v>
      </c>
      <c r="B175" s="122" t="s">
        <v>684</v>
      </c>
      <c r="C175" s="71">
        <v>240</v>
      </c>
      <c r="D175" s="119">
        <v>900202</v>
      </c>
      <c r="E175" s="117">
        <v>5790.5</v>
      </c>
      <c r="F175" s="117">
        <v>5326.9</v>
      </c>
      <c r="G175" s="112">
        <f t="shared" si="56"/>
        <v>91.993782920300475</v>
      </c>
      <c r="H175" s="91"/>
      <c r="I175" s="92"/>
      <c r="J175" s="92"/>
    </row>
    <row r="176" spans="1:10" ht="25.5" x14ac:dyDescent="0.2">
      <c r="A176" s="118" t="s">
        <v>361</v>
      </c>
      <c r="B176" s="122" t="s">
        <v>362</v>
      </c>
      <c r="C176" s="71"/>
      <c r="D176" s="119"/>
      <c r="E176" s="117">
        <f>E177</f>
        <v>14888.9</v>
      </c>
      <c r="F176" s="117">
        <f t="shared" ref="F176" si="70">F177</f>
        <v>0</v>
      </c>
      <c r="G176" s="112">
        <f t="shared" si="56"/>
        <v>0</v>
      </c>
      <c r="H176" s="91"/>
      <c r="I176" s="92"/>
      <c r="J176" s="92"/>
    </row>
    <row r="177" spans="1:10" x14ac:dyDescent="0.2">
      <c r="A177" s="118" t="s">
        <v>73</v>
      </c>
      <c r="B177" s="122" t="s">
        <v>362</v>
      </c>
      <c r="C177" s="119">
        <v>200</v>
      </c>
      <c r="D177" s="119"/>
      <c r="E177" s="117">
        <f>E178+E179</f>
        <v>14888.9</v>
      </c>
      <c r="F177" s="117">
        <f>F178+F179</f>
        <v>0</v>
      </c>
      <c r="G177" s="112">
        <f t="shared" si="56"/>
        <v>0</v>
      </c>
      <c r="H177" s="91"/>
      <c r="I177" s="92"/>
      <c r="J177" s="92"/>
    </row>
    <row r="178" spans="1:10" ht="25.5" x14ac:dyDescent="0.2">
      <c r="A178" s="118" t="s">
        <v>75</v>
      </c>
      <c r="B178" s="122" t="s">
        <v>362</v>
      </c>
      <c r="C178" s="71">
        <v>240</v>
      </c>
      <c r="D178" s="119">
        <v>900302</v>
      </c>
      <c r="E178" s="117">
        <v>13400</v>
      </c>
      <c r="F178" s="117">
        <v>0</v>
      </c>
      <c r="G178" s="112">
        <f t="shared" si="56"/>
        <v>0</v>
      </c>
      <c r="H178" s="91"/>
      <c r="I178" s="92"/>
      <c r="J178" s="92"/>
    </row>
    <row r="179" spans="1:10" ht="25.5" x14ac:dyDescent="0.2">
      <c r="A179" s="118" t="s">
        <v>75</v>
      </c>
      <c r="B179" s="122" t="s">
        <v>362</v>
      </c>
      <c r="C179" s="71">
        <v>240</v>
      </c>
      <c r="D179" s="119">
        <v>900100</v>
      </c>
      <c r="E179" s="117">
        <v>1488.9</v>
      </c>
      <c r="F179" s="117">
        <v>0</v>
      </c>
      <c r="G179" s="112">
        <f t="shared" si="56"/>
        <v>0</v>
      </c>
      <c r="H179" s="91"/>
      <c r="I179" s="92"/>
      <c r="J179" s="92"/>
    </row>
    <row r="180" spans="1:10" ht="25.5" x14ac:dyDescent="0.2">
      <c r="A180" s="118" t="s">
        <v>697</v>
      </c>
      <c r="B180" s="122" t="s">
        <v>698</v>
      </c>
      <c r="C180" s="71"/>
      <c r="D180" s="119"/>
      <c r="E180" s="117">
        <f>E181</f>
        <v>181731.9</v>
      </c>
      <c r="F180" s="117">
        <f t="shared" ref="F180" si="71">F181</f>
        <v>42764.6</v>
      </c>
      <c r="G180" s="112">
        <f t="shared" si="56"/>
        <v>23.531696966795593</v>
      </c>
      <c r="H180" s="91"/>
      <c r="I180" s="92"/>
      <c r="J180" s="92"/>
    </row>
    <row r="181" spans="1:10" x14ac:dyDescent="0.2">
      <c r="A181" s="118" t="s">
        <v>73</v>
      </c>
      <c r="B181" s="122" t="s">
        <v>698</v>
      </c>
      <c r="C181" s="119">
        <v>200</v>
      </c>
      <c r="D181" s="119"/>
      <c r="E181" s="117">
        <f>E182+E183</f>
        <v>181731.9</v>
      </c>
      <c r="F181" s="117">
        <f t="shared" ref="F181" si="72">F182+F183</f>
        <v>42764.6</v>
      </c>
      <c r="G181" s="112">
        <f t="shared" si="56"/>
        <v>23.531696966795593</v>
      </c>
      <c r="H181" s="91"/>
      <c r="I181" s="92"/>
      <c r="J181" s="92"/>
    </row>
    <row r="182" spans="1:10" ht="25.5" x14ac:dyDescent="0.2">
      <c r="A182" s="118" t="s">
        <v>75</v>
      </c>
      <c r="B182" s="122" t="s">
        <v>698</v>
      </c>
      <c r="C182" s="71">
        <v>240</v>
      </c>
      <c r="D182" s="119">
        <v>900302</v>
      </c>
      <c r="E182" s="117">
        <v>163025</v>
      </c>
      <c r="F182" s="117">
        <v>38488.1</v>
      </c>
      <c r="G182" s="112">
        <f t="shared" si="56"/>
        <v>23.60871032050299</v>
      </c>
      <c r="H182" s="91"/>
      <c r="I182" s="92"/>
      <c r="J182" s="92"/>
    </row>
    <row r="183" spans="1:10" ht="25.5" x14ac:dyDescent="0.2">
      <c r="A183" s="118" t="s">
        <v>75</v>
      </c>
      <c r="B183" s="122" t="s">
        <v>698</v>
      </c>
      <c r="C183" s="71">
        <v>240</v>
      </c>
      <c r="D183" s="119">
        <v>900100</v>
      </c>
      <c r="E183" s="117">
        <v>18706.900000000001</v>
      </c>
      <c r="F183" s="117">
        <v>4276.5</v>
      </c>
      <c r="G183" s="112">
        <f t="shared" si="56"/>
        <v>22.86054878146566</v>
      </c>
      <c r="H183" s="91"/>
      <c r="I183" s="92"/>
      <c r="J183" s="92"/>
    </row>
    <row r="184" spans="1:10" ht="25.5" x14ac:dyDescent="0.2">
      <c r="A184" s="118" t="s">
        <v>753</v>
      </c>
      <c r="B184" s="122" t="s">
        <v>752</v>
      </c>
      <c r="C184" s="71"/>
      <c r="D184" s="119"/>
      <c r="E184" s="117">
        <f>E185</f>
        <v>49411.4</v>
      </c>
      <c r="F184" s="117">
        <f t="shared" ref="F184:F185" si="73">F185</f>
        <v>49411.4</v>
      </c>
      <c r="G184" s="112">
        <f t="shared" si="56"/>
        <v>100</v>
      </c>
      <c r="H184" s="91"/>
      <c r="I184" s="92"/>
      <c r="J184" s="92"/>
    </row>
    <row r="185" spans="1:10" x14ac:dyDescent="0.2">
      <c r="A185" s="118" t="s">
        <v>73</v>
      </c>
      <c r="B185" s="122" t="s">
        <v>752</v>
      </c>
      <c r="C185" s="119">
        <v>200</v>
      </c>
      <c r="D185" s="119"/>
      <c r="E185" s="117">
        <f>E186</f>
        <v>49411.4</v>
      </c>
      <c r="F185" s="117">
        <f t="shared" si="73"/>
        <v>49411.4</v>
      </c>
      <c r="G185" s="112">
        <f t="shared" si="56"/>
        <v>100</v>
      </c>
      <c r="H185" s="91"/>
      <c r="I185" s="92"/>
      <c r="J185" s="92"/>
    </row>
    <row r="186" spans="1:10" ht="25.5" x14ac:dyDescent="0.2">
      <c r="A186" s="118" t="s">
        <v>75</v>
      </c>
      <c r="B186" s="122" t="s">
        <v>752</v>
      </c>
      <c r="C186" s="71">
        <v>240</v>
      </c>
      <c r="D186" s="119">
        <v>900100</v>
      </c>
      <c r="E186" s="117">
        <v>49411.4</v>
      </c>
      <c r="F186" s="117">
        <v>49411.4</v>
      </c>
      <c r="G186" s="112">
        <f t="shared" si="56"/>
        <v>100</v>
      </c>
      <c r="H186" s="91"/>
      <c r="I186" s="92"/>
      <c r="J186" s="92"/>
    </row>
    <row r="187" spans="1:10" ht="25.5" x14ac:dyDescent="0.2">
      <c r="A187" s="118" t="s">
        <v>699</v>
      </c>
      <c r="B187" s="122" t="s">
        <v>700</v>
      </c>
      <c r="C187" s="71"/>
      <c r="D187" s="119"/>
      <c r="E187" s="117">
        <f>E188</f>
        <v>15952.300000000001</v>
      </c>
      <c r="F187" s="117">
        <f t="shared" ref="F187" si="74">F188</f>
        <v>3988.1000000000004</v>
      </c>
      <c r="G187" s="112">
        <f t="shared" si="56"/>
        <v>25.000156717213191</v>
      </c>
      <c r="H187" s="91"/>
      <c r="I187" s="92"/>
      <c r="J187" s="92"/>
    </row>
    <row r="188" spans="1:10" x14ac:dyDescent="0.2">
      <c r="A188" s="118" t="s">
        <v>73</v>
      </c>
      <c r="B188" s="122" t="s">
        <v>700</v>
      </c>
      <c r="C188" s="119">
        <v>200</v>
      </c>
      <c r="D188" s="119"/>
      <c r="E188" s="117">
        <f>E189+E190</f>
        <v>15952.300000000001</v>
      </c>
      <c r="F188" s="117">
        <f t="shared" ref="F188" si="75">F189+F190</f>
        <v>3988.1000000000004</v>
      </c>
      <c r="G188" s="112">
        <f t="shared" si="56"/>
        <v>25.000156717213191</v>
      </c>
      <c r="H188" s="91"/>
      <c r="I188" s="92"/>
      <c r="J188" s="92"/>
    </row>
    <row r="189" spans="1:10" ht="25.5" x14ac:dyDescent="0.2">
      <c r="A189" s="118" t="s">
        <v>75</v>
      </c>
      <c r="B189" s="122" t="s">
        <v>700</v>
      </c>
      <c r="C189" s="71">
        <v>240</v>
      </c>
      <c r="D189" s="119">
        <v>900302</v>
      </c>
      <c r="E189" s="117">
        <v>14357.1</v>
      </c>
      <c r="F189" s="117">
        <v>3589.3</v>
      </c>
      <c r="G189" s="112">
        <f t="shared" si="56"/>
        <v>25.000174129873027</v>
      </c>
      <c r="H189" s="91"/>
      <c r="I189" s="92"/>
      <c r="J189" s="92"/>
    </row>
    <row r="190" spans="1:10" ht="25.5" x14ac:dyDescent="0.2">
      <c r="A190" s="118" t="s">
        <v>75</v>
      </c>
      <c r="B190" s="122" t="s">
        <v>700</v>
      </c>
      <c r="C190" s="71">
        <v>240</v>
      </c>
      <c r="D190" s="119">
        <v>900100</v>
      </c>
      <c r="E190" s="117">
        <v>1595.2</v>
      </c>
      <c r="F190" s="117">
        <v>398.8</v>
      </c>
      <c r="G190" s="112">
        <f t="shared" si="56"/>
        <v>25</v>
      </c>
      <c r="H190" s="91"/>
      <c r="I190" s="92"/>
      <c r="J190" s="92"/>
    </row>
    <row r="191" spans="1:10" ht="25.5" x14ac:dyDescent="0.2">
      <c r="A191" s="118" t="s">
        <v>359</v>
      </c>
      <c r="B191" s="122" t="s">
        <v>360</v>
      </c>
      <c r="C191" s="71"/>
      <c r="D191" s="119"/>
      <c r="E191" s="117">
        <f>E192</f>
        <v>14570.4</v>
      </c>
      <c r="F191" s="117">
        <f t="shared" ref="F191" si="76">F192</f>
        <v>6140.9</v>
      </c>
      <c r="G191" s="112">
        <f t="shared" si="56"/>
        <v>42.146406413001699</v>
      </c>
      <c r="H191" s="91"/>
      <c r="I191" s="92"/>
      <c r="J191" s="92"/>
    </row>
    <row r="192" spans="1:10" x14ac:dyDescent="0.2">
      <c r="A192" s="118" t="s">
        <v>73</v>
      </c>
      <c r="B192" s="122" t="s">
        <v>360</v>
      </c>
      <c r="C192" s="119">
        <v>200</v>
      </c>
      <c r="D192" s="119"/>
      <c r="E192" s="117">
        <f>E193+E194</f>
        <v>14570.4</v>
      </c>
      <c r="F192" s="117">
        <f t="shared" ref="F192" si="77">F193+F194</f>
        <v>6140.9</v>
      </c>
      <c r="G192" s="112">
        <f t="shared" si="56"/>
        <v>42.146406413001699</v>
      </c>
      <c r="H192" s="91"/>
      <c r="I192" s="92"/>
      <c r="J192" s="92"/>
    </row>
    <row r="193" spans="1:12" ht="25.5" x14ac:dyDescent="0.2">
      <c r="A193" s="118" t="s">
        <v>75</v>
      </c>
      <c r="B193" s="122" t="s">
        <v>360</v>
      </c>
      <c r="C193" s="71">
        <v>240</v>
      </c>
      <c r="D193" s="119">
        <v>900302</v>
      </c>
      <c r="E193" s="117">
        <v>12916.6</v>
      </c>
      <c r="F193" s="117">
        <v>5352.7</v>
      </c>
      <c r="G193" s="112">
        <f t="shared" si="56"/>
        <v>41.440471950822975</v>
      </c>
      <c r="H193" s="91"/>
      <c r="I193" s="92"/>
      <c r="J193" s="92"/>
    </row>
    <row r="194" spans="1:12" ht="25.5" x14ac:dyDescent="0.2">
      <c r="A194" s="118" t="s">
        <v>75</v>
      </c>
      <c r="B194" s="122" t="s">
        <v>360</v>
      </c>
      <c r="C194" s="71">
        <v>240</v>
      </c>
      <c r="D194" s="119">
        <v>900100</v>
      </c>
      <c r="E194" s="117">
        <v>1653.8</v>
      </c>
      <c r="F194" s="117">
        <v>788.2</v>
      </c>
      <c r="G194" s="112">
        <f t="shared" si="56"/>
        <v>47.65993469585198</v>
      </c>
      <c r="H194" s="91"/>
      <c r="I194" s="92"/>
      <c r="J194" s="92"/>
    </row>
    <row r="195" spans="1:12" x14ac:dyDescent="0.2">
      <c r="A195" s="113" t="s">
        <v>434</v>
      </c>
      <c r="B195" s="123" t="s">
        <v>363</v>
      </c>
      <c r="C195" s="130"/>
      <c r="D195" s="130"/>
      <c r="E195" s="132">
        <f>E196+E201</f>
        <v>6499.9999999999991</v>
      </c>
      <c r="F195" s="132">
        <f t="shared" ref="F195" si="78">F196+F201</f>
        <v>6116.9</v>
      </c>
      <c r="G195" s="112">
        <f t="shared" si="56"/>
        <v>94.106153846153845</v>
      </c>
      <c r="H195" s="91"/>
      <c r="I195" s="92"/>
      <c r="J195" s="92"/>
    </row>
    <row r="196" spans="1:12" ht="76.5" x14ac:dyDescent="0.2">
      <c r="A196" s="115" t="s">
        <v>703</v>
      </c>
      <c r="B196" s="122" t="s">
        <v>682</v>
      </c>
      <c r="C196" s="119"/>
      <c r="D196" s="119"/>
      <c r="E196" s="133">
        <f>E197</f>
        <v>4499.9999999999991</v>
      </c>
      <c r="F196" s="133">
        <f>F197</f>
        <v>4127.7</v>
      </c>
      <c r="G196" s="112">
        <f t="shared" si="56"/>
        <v>91.726666666666674</v>
      </c>
      <c r="H196" s="91"/>
      <c r="I196" s="92"/>
      <c r="J196" s="92"/>
    </row>
    <row r="197" spans="1:12" x14ac:dyDescent="0.2">
      <c r="A197" s="118" t="s">
        <v>73</v>
      </c>
      <c r="B197" s="122" t="s">
        <v>682</v>
      </c>
      <c r="C197" s="119">
        <v>200</v>
      </c>
      <c r="D197" s="119"/>
      <c r="E197" s="133">
        <f>SUM(E198:E200)</f>
        <v>4499.9999999999991</v>
      </c>
      <c r="F197" s="133">
        <f>F198+F200+F199</f>
        <v>4127.7</v>
      </c>
      <c r="G197" s="112">
        <f t="shared" si="56"/>
        <v>91.726666666666674</v>
      </c>
      <c r="H197" s="91"/>
      <c r="I197" s="92"/>
      <c r="J197" s="92"/>
    </row>
    <row r="198" spans="1:12" ht="25.5" x14ac:dyDescent="0.2">
      <c r="A198" s="118" t="s">
        <v>75</v>
      </c>
      <c r="B198" s="122" t="s">
        <v>682</v>
      </c>
      <c r="C198" s="71">
        <v>240</v>
      </c>
      <c r="D198" s="119">
        <v>900202</v>
      </c>
      <c r="E198" s="134">
        <v>3292.7</v>
      </c>
      <c r="F198" s="117">
        <v>3020.2</v>
      </c>
      <c r="G198" s="112">
        <f t="shared" si="56"/>
        <v>91.724116986060068</v>
      </c>
      <c r="H198" s="91"/>
      <c r="I198" s="92"/>
      <c r="J198" s="92"/>
    </row>
    <row r="199" spans="1:12" s="79" customFormat="1" ht="25.5" x14ac:dyDescent="0.2">
      <c r="A199" s="118" t="s">
        <v>75</v>
      </c>
      <c r="B199" s="122" t="s">
        <v>682</v>
      </c>
      <c r="C199" s="71">
        <v>240</v>
      </c>
      <c r="D199" s="119">
        <v>900302</v>
      </c>
      <c r="E199" s="134">
        <v>1097.5999999999999</v>
      </c>
      <c r="F199" s="117">
        <v>1006.8</v>
      </c>
      <c r="G199" s="112">
        <f t="shared" si="56"/>
        <v>91.727405247813408</v>
      </c>
      <c r="H199" s="91"/>
      <c r="I199" s="92"/>
      <c r="J199" s="92"/>
      <c r="K199" s="78"/>
      <c r="L199" s="78"/>
    </row>
    <row r="200" spans="1:12" ht="25.5" x14ac:dyDescent="0.2">
      <c r="A200" s="118" t="s">
        <v>75</v>
      </c>
      <c r="B200" s="122" t="s">
        <v>682</v>
      </c>
      <c r="C200" s="71">
        <v>240</v>
      </c>
      <c r="D200" s="119">
        <v>900100</v>
      </c>
      <c r="E200" s="134">
        <v>109.7</v>
      </c>
      <c r="F200" s="133">
        <v>100.7</v>
      </c>
      <c r="G200" s="112">
        <f t="shared" si="56"/>
        <v>91.795806745670006</v>
      </c>
      <c r="H200" s="91"/>
      <c r="I200" s="92"/>
      <c r="J200" s="92"/>
    </row>
    <row r="201" spans="1:12" ht="25.5" x14ac:dyDescent="0.2">
      <c r="A201" s="115" t="s">
        <v>364</v>
      </c>
      <c r="B201" s="122" t="s">
        <v>365</v>
      </c>
      <c r="C201" s="119"/>
      <c r="D201" s="119"/>
      <c r="E201" s="133">
        <f>E202</f>
        <v>2000</v>
      </c>
      <c r="F201" s="133">
        <f>F202</f>
        <v>1989.2</v>
      </c>
      <c r="G201" s="112">
        <f t="shared" ref="G201:G264" si="79">F201/E201*100</f>
        <v>99.460000000000008</v>
      </c>
      <c r="H201" s="91"/>
      <c r="I201" s="92"/>
      <c r="J201" s="92"/>
    </row>
    <row r="202" spans="1:12" x14ac:dyDescent="0.2">
      <c r="A202" s="118" t="s">
        <v>73</v>
      </c>
      <c r="B202" s="122" t="s">
        <v>365</v>
      </c>
      <c r="C202" s="119">
        <v>200</v>
      </c>
      <c r="D202" s="119"/>
      <c r="E202" s="133">
        <f>E203+E204</f>
        <v>2000</v>
      </c>
      <c r="F202" s="133">
        <f>F203+F204</f>
        <v>1989.2</v>
      </c>
      <c r="G202" s="112">
        <f t="shared" si="79"/>
        <v>99.460000000000008</v>
      </c>
      <c r="H202" s="91"/>
      <c r="I202" s="92"/>
      <c r="J202" s="92"/>
    </row>
    <row r="203" spans="1:12" ht="25.5" x14ac:dyDescent="0.2">
      <c r="A203" s="118" t="s">
        <v>75</v>
      </c>
      <c r="B203" s="122" t="s">
        <v>365</v>
      </c>
      <c r="C203" s="71">
        <v>240</v>
      </c>
      <c r="D203" s="119">
        <v>900304</v>
      </c>
      <c r="E203" s="117">
        <v>1000</v>
      </c>
      <c r="F203" s="133">
        <v>989.2</v>
      </c>
      <c r="G203" s="112">
        <f t="shared" si="79"/>
        <v>98.92</v>
      </c>
      <c r="H203" s="91"/>
      <c r="I203" s="92"/>
      <c r="J203" s="92"/>
    </row>
    <row r="204" spans="1:12" ht="25.5" x14ac:dyDescent="0.2">
      <c r="A204" s="118" t="s">
        <v>75</v>
      </c>
      <c r="B204" s="122" t="s">
        <v>365</v>
      </c>
      <c r="C204" s="71">
        <v>240</v>
      </c>
      <c r="D204" s="119">
        <v>900100</v>
      </c>
      <c r="E204" s="117">
        <v>1000</v>
      </c>
      <c r="F204" s="133">
        <v>1000</v>
      </c>
      <c r="G204" s="112">
        <f t="shared" si="79"/>
        <v>100</v>
      </c>
      <c r="H204" s="91"/>
      <c r="I204" s="92"/>
      <c r="J204" s="92"/>
    </row>
    <row r="205" spans="1:12" s="79" customFormat="1" x14ac:dyDescent="0.2">
      <c r="A205" s="111" t="s">
        <v>609</v>
      </c>
      <c r="B205" s="123" t="s">
        <v>671</v>
      </c>
      <c r="C205" s="76"/>
      <c r="D205" s="120"/>
      <c r="E205" s="93">
        <f>E206</f>
        <v>3398.7</v>
      </c>
      <c r="F205" s="93">
        <f t="shared" ref="F205:F206" si="80">F206</f>
        <v>2619.9</v>
      </c>
      <c r="G205" s="112">
        <f t="shared" si="79"/>
        <v>77.085356165592728</v>
      </c>
      <c r="H205" s="94"/>
      <c r="I205" s="95"/>
      <c r="J205" s="95"/>
    </row>
    <row r="206" spans="1:12" ht="140.25" x14ac:dyDescent="0.2">
      <c r="A206" s="118" t="s">
        <v>675</v>
      </c>
      <c r="B206" s="122" t="s">
        <v>672</v>
      </c>
      <c r="C206" s="71"/>
      <c r="D206" s="119"/>
      <c r="E206" s="117">
        <f>E207</f>
        <v>3398.7</v>
      </c>
      <c r="F206" s="117">
        <f t="shared" si="80"/>
        <v>2619.9</v>
      </c>
      <c r="G206" s="112">
        <f t="shared" si="79"/>
        <v>77.085356165592728</v>
      </c>
      <c r="H206" s="91"/>
      <c r="I206" s="92"/>
      <c r="J206" s="92"/>
    </row>
    <row r="207" spans="1:12" ht="25.5" x14ac:dyDescent="0.2">
      <c r="A207" s="118" t="s">
        <v>67</v>
      </c>
      <c r="B207" s="122" t="s">
        <v>672</v>
      </c>
      <c r="C207" s="71">
        <v>600</v>
      </c>
      <c r="D207" s="119"/>
      <c r="E207" s="117">
        <f t="shared" ref="E207:F207" si="81">E208+E209</f>
        <v>3398.7</v>
      </c>
      <c r="F207" s="117">
        <f t="shared" si="81"/>
        <v>2619.9</v>
      </c>
      <c r="G207" s="112">
        <f t="shared" si="79"/>
        <v>77.085356165592728</v>
      </c>
      <c r="H207" s="91"/>
      <c r="I207" s="92"/>
      <c r="J207" s="92"/>
    </row>
    <row r="208" spans="1:12" x14ac:dyDescent="0.2">
      <c r="A208" s="118" t="s">
        <v>69</v>
      </c>
      <c r="B208" s="122" t="s">
        <v>672</v>
      </c>
      <c r="C208" s="71">
        <v>610</v>
      </c>
      <c r="D208" s="119">
        <v>900203</v>
      </c>
      <c r="E208" s="134">
        <v>2549</v>
      </c>
      <c r="F208" s="134">
        <v>1964.9</v>
      </c>
      <c r="G208" s="112">
        <f t="shared" si="79"/>
        <v>77.085131424087876</v>
      </c>
      <c r="H208" s="91"/>
      <c r="I208" s="92"/>
      <c r="J208" s="92"/>
    </row>
    <row r="209" spans="1:10" x14ac:dyDescent="0.2">
      <c r="A209" s="118" t="s">
        <v>69</v>
      </c>
      <c r="B209" s="122" t="s">
        <v>672</v>
      </c>
      <c r="C209" s="71">
        <v>610</v>
      </c>
      <c r="D209" s="119">
        <v>900303</v>
      </c>
      <c r="E209" s="134">
        <v>849.7</v>
      </c>
      <c r="F209" s="134">
        <v>655</v>
      </c>
      <c r="G209" s="112">
        <f t="shared" si="79"/>
        <v>77.086030363657756</v>
      </c>
      <c r="H209" s="91"/>
      <c r="I209" s="92"/>
      <c r="J209" s="92"/>
    </row>
    <row r="210" spans="1:10" ht="45.75" customHeight="1" x14ac:dyDescent="0.2">
      <c r="A210" s="113" t="s">
        <v>435</v>
      </c>
      <c r="B210" s="123" t="s">
        <v>137</v>
      </c>
      <c r="C210" s="73"/>
      <c r="D210" s="73"/>
      <c r="E210" s="93">
        <f>E211+E215+E239+E247+E234</f>
        <v>83362.3</v>
      </c>
      <c r="F210" s="93">
        <f>F211+F215+F239+F247+F234</f>
        <v>53861.30000000001</v>
      </c>
      <c r="G210" s="112">
        <f t="shared" si="79"/>
        <v>64.611101181229415</v>
      </c>
      <c r="H210" s="91"/>
      <c r="I210" s="92"/>
      <c r="J210" s="92"/>
    </row>
    <row r="211" spans="1:10" ht="38.25" x14ac:dyDescent="0.2">
      <c r="A211" s="113" t="s">
        <v>448</v>
      </c>
      <c r="B211" s="123" t="s">
        <v>449</v>
      </c>
      <c r="C211" s="73"/>
      <c r="D211" s="73"/>
      <c r="E211" s="93">
        <f>E212</f>
        <v>600</v>
      </c>
      <c r="F211" s="93">
        <f t="shared" ref="F211:F213" si="82">F212</f>
        <v>0</v>
      </c>
      <c r="G211" s="112">
        <f t="shared" si="79"/>
        <v>0</v>
      </c>
      <c r="H211" s="91"/>
      <c r="I211" s="92"/>
      <c r="J211" s="92"/>
    </row>
    <row r="212" spans="1:10" x14ac:dyDescent="0.2">
      <c r="A212" s="115" t="s">
        <v>153</v>
      </c>
      <c r="B212" s="122" t="s">
        <v>450</v>
      </c>
      <c r="C212" s="73"/>
      <c r="D212" s="73"/>
      <c r="E212" s="117">
        <f>E213</f>
        <v>600</v>
      </c>
      <c r="F212" s="117">
        <f t="shared" si="82"/>
        <v>0</v>
      </c>
      <c r="G212" s="112">
        <f t="shared" si="79"/>
        <v>0</v>
      </c>
      <c r="H212" s="91"/>
      <c r="I212" s="92"/>
      <c r="J212" s="92"/>
    </row>
    <row r="213" spans="1:10" x14ac:dyDescent="0.2">
      <c r="A213" s="118" t="s">
        <v>63</v>
      </c>
      <c r="B213" s="122" t="s">
        <v>450</v>
      </c>
      <c r="C213" s="83">
        <v>300</v>
      </c>
      <c r="D213" s="73"/>
      <c r="E213" s="117">
        <f>E214</f>
        <v>600</v>
      </c>
      <c r="F213" s="117">
        <f t="shared" si="82"/>
        <v>0</v>
      </c>
      <c r="G213" s="112">
        <f t="shared" si="79"/>
        <v>0</v>
      </c>
      <c r="H213" s="91"/>
      <c r="I213" s="92"/>
      <c r="J213" s="92"/>
    </row>
    <row r="214" spans="1:10" x14ac:dyDescent="0.2">
      <c r="A214" s="124" t="s">
        <v>626</v>
      </c>
      <c r="B214" s="122" t="s">
        <v>450</v>
      </c>
      <c r="C214" s="83">
        <v>340</v>
      </c>
      <c r="D214" s="119">
        <v>900100</v>
      </c>
      <c r="E214" s="117">
        <v>600</v>
      </c>
      <c r="F214" s="117">
        <v>0</v>
      </c>
      <c r="G214" s="112">
        <f t="shared" si="79"/>
        <v>0</v>
      </c>
      <c r="H214" s="91"/>
      <c r="I214" s="92"/>
      <c r="J214" s="92"/>
    </row>
    <row r="215" spans="1:10" ht="25.5" x14ac:dyDescent="0.2">
      <c r="A215" s="113" t="s">
        <v>452</v>
      </c>
      <c r="B215" s="123" t="s">
        <v>451</v>
      </c>
      <c r="C215" s="73"/>
      <c r="D215" s="73"/>
      <c r="E215" s="93">
        <f>E216+E220+E226+E230</f>
        <v>58918.3</v>
      </c>
      <c r="F215" s="93">
        <f>F216+F220+F226+F230</f>
        <v>40174.600000000006</v>
      </c>
      <c r="G215" s="112">
        <f t="shared" si="79"/>
        <v>68.186963982328081</v>
      </c>
      <c r="H215" s="91"/>
      <c r="I215" s="92"/>
      <c r="J215" s="92"/>
    </row>
    <row r="216" spans="1:10" ht="25.5" x14ac:dyDescent="0.2">
      <c r="A216" s="124" t="s">
        <v>155</v>
      </c>
      <c r="B216" s="122" t="s">
        <v>610</v>
      </c>
      <c r="C216" s="71"/>
      <c r="D216" s="71"/>
      <c r="E216" s="117">
        <f>E217</f>
        <v>45288.1</v>
      </c>
      <c r="F216" s="117">
        <f t="shared" ref="F216" si="83">F217</f>
        <v>29767.7</v>
      </c>
      <c r="G216" s="112">
        <f t="shared" si="79"/>
        <v>65.729628754573497</v>
      </c>
      <c r="H216" s="91"/>
      <c r="I216" s="92"/>
      <c r="J216" s="92"/>
    </row>
    <row r="217" spans="1:10" ht="25.5" x14ac:dyDescent="0.2">
      <c r="A217" s="118" t="s">
        <v>67</v>
      </c>
      <c r="B217" s="122" t="s">
        <v>610</v>
      </c>
      <c r="C217" s="119" t="s">
        <v>68</v>
      </c>
      <c r="D217" s="119"/>
      <c r="E217" s="117">
        <f>E218+E219</f>
        <v>45288.1</v>
      </c>
      <c r="F217" s="117">
        <f t="shared" ref="F217" si="84">F218+F219</f>
        <v>29767.7</v>
      </c>
      <c r="G217" s="112">
        <f t="shared" si="79"/>
        <v>65.729628754573497</v>
      </c>
      <c r="H217" s="91"/>
      <c r="I217" s="92"/>
      <c r="J217" s="92"/>
    </row>
    <row r="218" spans="1:10" x14ac:dyDescent="0.2">
      <c r="A218" s="118" t="s">
        <v>69</v>
      </c>
      <c r="B218" s="122" t="s">
        <v>610</v>
      </c>
      <c r="C218" s="119" t="s">
        <v>70</v>
      </c>
      <c r="D218" s="119">
        <v>900100</v>
      </c>
      <c r="E218" s="117">
        <v>28466.799999999999</v>
      </c>
      <c r="F218" s="117">
        <v>18572.2</v>
      </c>
      <c r="G218" s="112">
        <f t="shared" si="79"/>
        <v>65.241614793373344</v>
      </c>
      <c r="H218" s="91"/>
      <c r="I218" s="92"/>
      <c r="J218" s="92"/>
    </row>
    <row r="219" spans="1:10" x14ac:dyDescent="0.2">
      <c r="A219" s="118" t="s">
        <v>71</v>
      </c>
      <c r="B219" s="122" t="s">
        <v>610</v>
      </c>
      <c r="C219" s="119" t="s">
        <v>72</v>
      </c>
      <c r="D219" s="119">
        <v>900100</v>
      </c>
      <c r="E219" s="117">
        <v>16821.3</v>
      </c>
      <c r="F219" s="117">
        <v>11195.5</v>
      </c>
      <c r="G219" s="112">
        <f t="shared" si="79"/>
        <v>66.555498088732747</v>
      </c>
      <c r="H219" s="91"/>
      <c r="I219" s="92"/>
      <c r="J219" s="92"/>
    </row>
    <row r="220" spans="1:10" ht="38.25" x14ac:dyDescent="0.2">
      <c r="A220" s="124" t="s">
        <v>614</v>
      </c>
      <c r="B220" s="122" t="s">
        <v>611</v>
      </c>
      <c r="C220" s="71"/>
      <c r="D220" s="71"/>
      <c r="E220" s="117">
        <f>E221</f>
        <v>6211.6</v>
      </c>
      <c r="F220" s="117">
        <f t="shared" ref="F220" si="85">F221</f>
        <v>5694.2</v>
      </c>
      <c r="G220" s="112">
        <f t="shared" si="79"/>
        <v>91.670423079399825</v>
      </c>
      <c r="H220" s="91"/>
      <c r="I220" s="92"/>
      <c r="J220" s="92"/>
    </row>
    <row r="221" spans="1:10" ht="25.5" x14ac:dyDescent="0.2">
      <c r="A221" s="118" t="s">
        <v>67</v>
      </c>
      <c r="B221" s="122" t="s">
        <v>611</v>
      </c>
      <c r="C221" s="119" t="s">
        <v>68</v>
      </c>
      <c r="D221" s="119"/>
      <c r="E221" s="117">
        <f>E222+E223+E224+E225</f>
        <v>6211.6</v>
      </c>
      <c r="F221" s="117">
        <f>F222+F223+F224+F225</f>
        <v>5694.2</v>
      </c>
      <c r="G221" s="112">
        <f t="shared" si="79"/>
        <v>91.670423079399825</v>
      </c>
      <c r="H221" s="91"/>
      <c r="I221" s="92"/>
      <c r="J221" s="92"/>
    </row>
    <row r="222" spans="1:10" x14ac:dyDescent="0.2">
      <c r="A222" s="118" t="s">
        <v>69</v>
      </c>
      <c r="B222" s="122" t="s">
        <v>611</v>
      </c>
      <c r="C222" s="119" t="s">
        <v>70</v>
      </c>
      <c r="D222" s="119">
        <v>900100</v>
      </c>
      <c r="E222" s="117">
        <v>290</v>
      </c>
      <c r="F222" s="134">
        <f>1980-1730.1</f>
        <v>249.90000000000009</v>
      </c>
      <c r="G222" s="112">
        <f t="shared" si="79"/>
        <v>86.172413793103473</v>
      </c>
      <c r="H222" s="91"/>
      <c r="I222" s="92"/>
      <c r="J222" s="92"/>
    </row>
    <row r="223" spans="1:10" x14ac:dyDescent="0.2">
      <c r="A223" s="118" t="s">
        <v>69</v>
      </c>
      <c r="B223" s="122" t="s">
        <v>611</v>
      </c>
      <c r="C223" s="119" t="s">
        <v>70</v>
      </c>
      <c r="D223" s="119">
        <v>900306</v>
      </c>
      <c r="E223" s="117">
        <v>1845.1</v>
      </c>
      <c r="F223" s="134">
        <v>1730.1</v>
      </c>
      <c r="G223" s="112">
        <f t="shared" si="79"/>
        <v>93.7672754864235</v>
      </c>
      <c r="H223" s="91"/>
      <c r="I223" s="92"/>
      <c r="J223" s="92"/>
    </row>
    <row r="224" spans="1:10" x14ac:dyDescent="0.2">
      <c r="A224" s="118" t="s">
        <v>71</v>
      </c>
      <c r="B224" s="122" t="s">
        <v>611</v>
      </c>
      <c r="C224" s="119" t="s">
        <v>72</v>
      </c>
      <c r="D224" s="119">
        <v>900100</v>
      </c>
      <c r="E224" s="117">
        <v>1236.5</v>
      </c>
      <c r="F224" s="117">
        <f>3714.2-2800</f>
        <v>914.19999999999982</v>
      </c>
      <c r="G224" s="112">
        <f t="shared" si="79"/>
        <v>73.934492519207424</v>
      </c>
      <c r="H224" s="91"/>
      <c r="I224" s="92"/>
      <c r="J224" s="92"/>
    </row>
    <row r="225" spans="1:10" x14ac:dyDescent="0.2">
      <c r="A225" s="118" t="s">
        <v>71</v>
      </c>
      <c r="B225" s="122" t="s">
        <v>611</v>
      </c>
      <c r="C225" s="119" t="s">
        <v>72</v>
      </c>
      <c r="D225" s="119">
        <v>900306</v>
      </c>
      <c r="E225" s="117">
        <v>2840</v>
      </c>
      <c r="F225" s="117">
        <v>2800</v>
      </c>
      <c r="G225" s="112">
        <f t="shared" si="79"/>
        <v>98.591549295774655</v>
      </c>
      <c r="H225" s="91"/>
      <c r="I225" s="92"/>
      <c r="J225" s="92"/>
    </row>
    <row r="226" spans="1:10" ht="38.25" x14ac:dyDescent="0.2">
      <c r="A226" s="124" t="s">
        <v>615</v>
      </c>
      <c r="B226" s="122" t="s">
        <v>612</v>
      </c>
      <c r="C226" s="71"/>
      <c r="D226" s="71"/>
      <c r="E226" s="117">
        <f>E227</f>
        <v>4978.2999999999993</v>
      </c>
      <c r="F226" s="117">
        <f t="shared" ref="F226" si="86">F227</f>
        <v>2937.9</v>
      </c>
      <c r="G226" s="112">
        <f t="shared" si="79"/>
        <v>59.014121286382917</v>
      </c>
      <c r="H226" s="91"/>
      <c r="I226" s="92"/>
      <c r="J226" s="92"/>
    </row>
    <row r="227" spans="1:10" ht="25.5" x14ac:dyDescent="0.2">
      <c r="A227" s="118" t="s">
        <v>67</v>
      </c>
      <c r="B227" s="122" t="s">
        <v>612</v>
      </c>
      <c r="C227" s="119" t="s">
        <v>68</v>
      </c>
      <c r="D227" s="119"/>
      <c r="E227" s="117">
        <f>E228+E229</f>
        <v>4978.2999999999993</v>
      </c>
      <c r="F227" s="117">
        <f>F228+F229</f>
        <v>2937.9</v>
      </c>
      <c r="G227" s="112">
        <f t="shared" si="79"/>
        <v>59.014121286382917</v>
      </c>
      <c r="H227" s="91"/>
      <c r="I227" s="92"/>
      <c r="J227" s="92"/>
    </row>
    <row r="228" spans="1:10" x14ac:dyDescent="0.2">
      <c r="A228" s="118" t="s">
        <v>69</v>
      </c>
      <c r="B228" s="122" t="s">
        <v>612</v>
      </c>
      <c r="C228" s="119" t="s">
        <v>70</v>
      </c>
      <c r="D228" s="119">
        <v>900100</v>
      </c>
      <c r="E228" s="117">
        <v>4587.3999999999996</v>
      </c>
      <c r="F228" s="117">
        <v>2911.6</v>
      </c>
      <c r="G228" s="112">
        <f t="shared" si="79"/>
        <v>63.46950342241793</v>
      </c>
      <c r="H228" s="91"/>
      <c r="I228" s="92"/>
      <c r="J228" s="92"/>
    </row>
    <row r="229" spans="1:10" x14ac:dyDescent="0.2">
      <c r="A229" s="118" t="s">
        <v>71</v>
      </c>
      <c r="B229" s="122" t="s">
        <v>612</v>
      </c>
      <c r="C229" s="119" t="s">
        <v>72</v>
      </c>
      <c r="D229" s="119">
        <v>900100</v>
      </c>
      <c r="E229" s="117">
        <v>390.9</v>
      </c>
      <c r="F229" s="117">
        <v>26.3</v>
      </c>
      <c r="G229" s="112">
        <f t="shared" si="79"/>
        <v>6.7280634433358921</v>
      </c>
      <c r="H229" s="91"/>
      <c r="I229" s="92"/>
      <c r="J229" s="92"/>
    </row>
    <row r="230" spans="1:10" ht="38.25" x14ac:dyDescent="0.2">
      <c r="A230" s="124" t="s">
        <v>616</v>
      </c>
      <c r="B230" s="122" t="s">
        <v>613</v>
      </c>
      <c r="C230" s="71"/>
      <c r="D230" s="71"/>
      <c r="E230" s="117">
        <f>E231</f>
        <v>2440.3000000000002</v>
      </c>
      <c r="F230" s="117">
        <f t="shared" ref="F230" si="87">F231</f>
        <v>1774.8000000000002</v>
      </c>
      <c r="G230" s="112">
        <f t="shared" si="79"/>
        <v>72.728762857025771</v>
      </c>
      <c r="H230" s="91"/>
      <c r="I230" s="92"/>
      <c r="J230" s="92"/>
    </row>
    <row r="231" spans="1:10" ht="25.5" x14ac:dyDescent="0.2">
      <c r="A231" s="118" t="s">
        <v>67</v>
      </c>
      <c r="B231" s="122" t="s">
        <v>613</v>
      </c>
      <c r="C231" s="119" t="s">
        <v>68</v>
      </c>
      <c r="D231" s="119"/>
      <c r="E231" s="117">
        <f>E232+E233</f>
        <v>2440.3000000000002</v>
      </c>
      <c r="F231" s="117">
        <f t="shared" ref="F231" si="88">F232+F233</f>
        <v>1774.8000000000002</v>
      </c>
      <c r="G231" s="112">
        <f t="shared" si="79"/>
        <v>72.728762857025771</v>
      </c>
      <c r="H231" s="91"/>
      <c r="I231" s="92"/>
      <c r="J231" s="92"/>
    </row>
    <row r="232" spans="1:10" x14ac:dyDescent="0.2">
      <c r="A232" s="118" t="s">
        <v>69</v>
      </c>
      <c r="B232" s="122" t="s">
        <v>613</v>
      </c>
      <c r="C232" s="119" t="s">
        <v>70</v>
      </c>
      <c r="D232" s="119">
        <v>900100</v>
      </c>
      <c r="E232" s="117">
        <v>2380.3000000000002</v>
      </c>
      <c r="F232" s="117">
        <v>1716.9</v>
      </c>
      <c r="G232" s="112">
        <f t="shared" si="79"/>
        <v>72.129563500399101</v>
      </c>
      <c r="H232" s="91"/>
      <c r="I232" s="92"/>
      <c r="J232" s="92"/>
    </row>
    <row r="233" spans="1:10" x14ac:dyDescent="0.2">
      <c r="A233" s="118" t="s">
        <v>71</v>
      </c>
      <c r="B233" s="122" t="s">
        <v>613</v>
      </c>
      <c r="C233" s="119" t="s">
        <v>72</v>
      </c>
      <c r="D233" s="119">
        <v>900100</v>
      </c>
      <c r="E233" s="117">
        <v>60</v>
      </c>
      <c r="F233" s="117">
        <v>57.9</v>
      </c>
      <c r="G233" s="112">
        <f t="shared" si="79"/>
        <v>96.5</v>
      </c>
      <c r="H233" s="91"/>
      <c r="I233" s="92"/>
      <c r="J233" s="92"/>
    </row>
    <row r="234" spans="1:10" s="79" customFormat="1" ht="38.25" x14ac:dyDescent="0.2">
      <c r="A234" s="111" t="s">
        <v>716</v>
      </c>
      <c r="B234" s="123" t="s">
        <v>718</v>
      </c>
      <c r="C234" s="120"/>
      <c r="D234" s="120"/>
      <c r="E234" s="93">
        <f>E235</f>
        <v>18</v>
      </c>
      <c r="F234" s="93">
        <f>F235</f>
        <v>5.4</v>
      </c>
      <c r="G234" s="112">
        <f t="shared" si="79"/>
        <v>30.000000000000004</v>
      </c>
      <c r="H234" s="94"/>
      <c r="I234" s="95"/>
      <c r="J234" s="95"/>
    </row>
    <row r="235" spans="1:10" ht="38.25" x14ac:dyDescent="0.2">
      <c r="A235" s="118" t="s">
        <v>717</v>
      </c>
      <c r="B235" s="122" t="s">
        <v>719</v>
      </c>
      <c r="C235" s="119"/>
      <c r="D235" s="119"/>
      <c r="E235" s="117">
        <f>E236</f>
        <v>18</v>
      </c>
      <c r="F235" s="117">
        <f>F236</f>
        <v>5.4</v>
      </c>
      <c r="G235" s="112">
        <f t="shared" si="79"/>
        <v>30.000000000000004</v>
      </c>
      <c r="H235" s="91"/>
      <c r="I235" s="92"/>
      <c r="J235" s="92"/>
    </row>
    <row r="236" spans="1:10" ht="25.5" x14ac:dyDescent="0.2">
      <c r="A236" s="118" t="s">
        <v>67</v>
      </c>
      <c r="B236" s="122" t="s">
        <v>719</v>
      </c>
      <c r="C236" s="119" t="s">
        <v>68</v>
      </c>
      <c r="D236" s="119"/>
      <c r="E236" s="117">
        <f>E237+E238</f>
        <v>18</v>
      </c>
      <c r="F236" s="117">
        <f>F237+F238</f>
        <v>5.4</v>
      </c>
      <c r="G236" s="112">
        <f t="shared" si="79"/>
        <v>30.000000000000004</v>
      </c>
      <c r="H236" s="91"/>
      <c r="I236" s="92"/>
      <c r="J236" s="92"/>
    </row>
    <row r="237" spans="1:10" x14ac:dyDescent="0.2">
      <c r="A237" s="118" t="s">
        <v>69</v>
      </c>
      <c r="B237" s="122" t="s">
        <v>719</v>
      </c>
      <c r="C237" s="119" t="s">
        <v>70</v>
      </c>
      <c r="D237" s="119">
        <v>900304</v>
      </c>
      <c r="E237" s="117">
        <v>12</v>
      </c>
      <c r="F237" s="117">
        <v>3.2</v>
      </c>
      <c r="G237" s="112">
        <f t="shared" si="79"/>
        <v>26.666666666666668</v>
      </c>
      <c r="H237" s="91"/>
      <c r="I237" s="92"/>
      <c r="J237" s="92"/>
    </row>
    <row r="238" spans="1:10" x14ac:dyDescent="0.2">
      <c r="A238" s="118" t="s">
        <v>71</v>
      </c>
      <c r="B238" s="122" t="s">
        <v>719</v>
      </c>
      <c r="C238" s="119" t="s">
        <v>72</v>
      </c>
      <c r="D238" s="119">
        <v>900304</v>
      </c>
      <c r="E238" s="117">
        <v>6</v>
      </c>
      <c r="F238" s="117">
        <v>2.2000000000000002</v>
      </c>
      <c r="G238" s="112">
        <f t="shared" si="79"/>
        <v>36.666666666666671</v>
      </c>
      <c r="H238" s="91"/>
      <c r="I238" s="92"/>
      <c r="J238" s="92"/>
    </row>
    <row r="239" spans="1:10" ht="25.5" x14ac:dyDescent="0.2">
      <c r="A239" s="113" t="s">
        <v>301</v>
      </c>
      <c r="B239" s="123" t="s">
        <v>606</v>
      </c>
      <c r="C239" s="120"/>
      <c r="D239" s="120"/>
      <c r="E239" s="93">
        <f>E240</f>
        <v>23695.7</v>
      </c>
      <c r="F239" s="93">
        <f t="shared" ref="F239" si="89">F240</f>
        <v>13555.4</v>
      </c>
      <c r="G239" s="112">
        <f t="shared" si="79"/>
        <v>57.206159767383959</v>
      </c>
      <c r="H239" s="91"/>
      <c r="I239" s="92"/>
      <c r="J239" s="92"/>
    </row>
    <row r="240" spans="1:10" ht="25.5" x14ac:dyDescent="0.2">
      <c r="A240" s="135" t="s">
        <v>302</v>
      </c>
      <c r="B240" s="122" t="s">
        <v>607</v>
      </c>
      <c r="C240" s="119"/>
      <c r="D240" s="119"/>
      <c r="E240" s="117">
        <f>E241+E245</f>
        <v>23695.7</v>
      </c>
      <c r="F240" s="117">
        <f>F241+F245</f>
        <v>13555.4</v>
      </c>
      <c r="G240" s="112">
        <f t="shared" si="79"/>
        <v>57.206159767383959</v>
      </c>
      <c r="H240" s="91"/>
      <c r="I240" s="92"/>
      <c r="J240" s="92"/>
    </row>
    <row r="241" spans="1:10" ht="25.5" x14ac:dyDescent="0.2">
      <c r="A241" s="118" t="s">
        <v>67</v>
      </c>
      <c r="B241" s="122" t="s">
        <v>607</v>
      </c>
      <c r="C241" s="119" t="s">
        <v>68</v>
      </c>
      <c r="D241" s="119"/>
      <c r="E241" s="117">
        <f>SUM(E242:E244)</f>
        <v>23451</v>
      </c>
      <c r="F241" s="117">
        <f>SUM(F242:F244)</f>
        <v>13555.4</v>
      </c>
      <c r="G241" s="112">
        <f t="shared" si="79"/>
        <v>57.803078759967583</v>
      </c>
      <c r="H241" s="91"/>
      <c r="I241" s="92"/>
      <c r="J241" s="92"/>
    </row>
    <row r="242" spans="1:10" x14ac:dyDescent="0.2">
      <c r="A242" s="118" t="s">
        <v>69</v>
      </c>
      <c r="B242" s="122" t="s">
        <v>607</v>
      </c>
      <c r="C242" s="119" t="s">
        <v>70</v>
      </c>
      <c r="D242" s="119">
        <v>900100</v>
      </c>
      <c r="E242" s="117">
        <v>13929</v>
      </c>
      <c r="F242" s="117">
        <v>8305.4</v>
      </c>
      <c r="G242" s="112">
        <f t="shared" si="79"/>
        <v>59.626678153492705</v>
      </c>
      <c r="H242" s="91"/>
      <c r="I242" s="92"/>
      <c r="J242" s="92"/>
    </row>
    <row r="243" spans="1:10" ht="19.5" customHeight="1" x14ac:dyDescent="0.2">
      <c r="A243" s="118" t="s">
        <v>71</v>
      </c>
      <c r="B243" s="122" t="s">
        <v>607</v>
      </c>
      <c r="C243" s="119" t="s">
        <v>72</v>
      </c>
      <c r="D243" s="119">
        <v>900100</v>
      </c>
      <c r="E243" s="117">
        <v>9277.2000000000007</v>
      </c>
      <c r="F243" s="117">
        <v>5250</v>
      </c>
      <c r="G243" s="112">
        <f t="shared" si="79"/>
        <v>56.590350536799896</v>
      </c>
      <c r="H243" s="91"/>
      <c r="I243" s="92"/>
      <c r="J243" s="92"/>
    </row>
    <row r="244" spans="1:10" ht="28.5" customHeight="1" x14ac:dyDescent="0.2">
      <c r="A244" s="135" t="s">
        <v>734</v>
      </c>
      <c r="B244" s="122" t="s">
        <v>607</v>
      </c>
      <c r="C244" s="119">
        <v>630</v>
      </c>
      <c r="D244" s="119">
        <v>900100</v>
      </c>
      <c r="E244" s="117">
        <v>244.8</v>
      </c>
      <c r="F244" s="117">
        <v>0</v>
      </c>
      <c r="G244" s="112">
        <f t="shared" si="79"/>
        <v>0</v>
      </c>
      <c r="H244" s="91"/>
      <c r="I244" s="92"/>
      <c r="J244" s="92"/>
    </row>
    <row r="245" spans="1:10" ht="18.75" customHeight="1" x14ac:dyDescent="0.2">
      <c r="A245" s="125" t="s">
        <v>85</v>
      </c>
      <c r="B245" s="122" t="s">
        <v>607</v>
      </c>
      <c r="C245" s="119">
        <v>800</v>
      </c>
      <c r="D245" s="119"/>
      <c r="E245" s="117">
        <f>E246</f>
        <v>244.7</v>
      </c>
      <c r="F245" s="117">
        <f t="shared" ref="F245" si="90">F246</f>
        <v>0</v>
      </c>
      <c r="G245" s="112">
        <f t="shared" si="79"/>
        <v>0</v>
      </c>
      <c r="H245" s="91"/>
      <c r="I245" s="92"/>
      <c r="J245" s="92"/>
    </row>
    <row r="246" spans="1:10" ht="25.5" x14ac:dyDescent="0.2">
      <c r="A246" s="135" t="s">
        <v>91</v>
      </c>
      <c r="B246" s="122" t="s">
        <v>607</v>
      </c>
      <c r="C246" s="119">
        <v>810</v>
      </c>
      <c r="D246" s="119">
        <v>900100</v>
      </c>
      <c r="E246" s="117">
        <v>244.7</v>
      </c>
      <c r="F246" s="117">
        <v>0</v>
      </c>
      <c r="G246" s="112">
        <f t="shared" si="79"/>
        <v>0</v>
      </c>
      <c r="H246" s="91"/>
      <c r="I246" s="92"/>
      <c r="J246" s="92"/>
    </row>
    <row r="247" spans="1:10" x14ac:dyDescent="0.2">
      <c r="A247" s="111" t="s">
        <v>609</v>
      </c>
      <c r="B247" s="123" t="s">
        <v>349</v>
      </c>
      <c r="C247" s="76"/>
      <c r="D247" s="120"/>
      <c r="E247" s="93">
        <f>E248</f>
        <v>130.29999999999998</v>
      </c>
      <c r="F247" s="93">
        <f t="shared" ref="F247:F248" si="91">F248</f>
        <v>125.9</v>
      </c>
      <c r="G247" s="112">
        <f t="shared" si="79"/>
        <v>96.623177283192646</v>
      </c>
      <c r="H247" s="91"/>
      <c r="I247" s="92"/>
      <c r="J247" s="92"/>
    </row>
    <row r="248" spans="1:10" ht="38.25" x14ac:dyDescent="0.2">
      <c r="A248" s="118" t="s">
        <v>608</v>
      </c>
      <c r="B248" s="122" t="s">
        <v>350</v>
      </c>
      <c r="C248" s="71"/>
      <c r="D248" s="119"/>
      <c r="E248" s="117">
        <f>E249</f>
        <v>130.29999999999998</v>
      </c>
      <c r="F248" s="117">
        <f t="shared" si="91"/>
        <v>125.9</v>
      </c>
      <c r="G248" s="112">
        <f t="shared" si="79"/>
        <v>96.623177283192646</v>
      </c>
      <c r="H248" s="91"/>
      <c r="I248" s="92"/>
      <c r="J248" s="92"/>
    </row>
    <row r="249" spans="1:10" x14ac:dyDescent="0.2">
      <c r="A249" s="118" t="s">
        <v>73</v>
      </c>
      <c r="B249" s="122" t="s">
        <v>350</v>
      </c>
      <c r="C249" s="119">
        <v>200</v>
      </c>
      <c r="D249" s="119"/>
      <c r="E249" s="117">
        <f>E250+E251+E252</f>
        <v>130.29999999999998</v>
      </c>
      <c r="F249" s="117">
        <f t="shared" ref="F249" si="92">F250+F251+F252</f>
        <v>125.9</v>
      </c>
      <c r="G249" s="112">
        <f t="shared" si="79"/>
        <v>96.623177283192646</v>
      </c>
      <c r="H249" s="91"/>
      <c r="I249" s="92"/>
      <c r="J249" s="92"/>
    </row>
    <row r="250" spans="1:10" ht="25.5" x14ac:dyDescent="0.2">
      <c r="A250" s="118" t="s">
        <v>75</v>
      </c>
      <c r="B250" s="122" t="s">
        <v>350</v>
      </c>
      <c r="C250" s="71">
        <v>240</v>
      </c>
      <c r="D250" s="119">
        <v>900202</v>
      </c>
      <c r="E250" s="117">
        <v>96.5</v>
      </c>
      <c r="F250" s="117">
        <v>93.3</v>
      </c>
      <c r="G250" s="112">
        <f t="shared" si="79"/>
        <v>96.683937823834199</v>
      </c>
      <c r="H250" s="91"/>
      <c r="I250" s="92"/>
      <c r="J250" s="92"/>
    </row>
    <row r="251" spans="1:10" ht="25.5" x14ac:dyDescent="0.2">
      <c r="A251" s="118" t="s">
        <v>75</v>
      </c>
      <c r="B251" s="122" t="s">
        <v>350</v>
      </c>
      <c r="C251" s="71">
        <v>240</v>
      </c>
      <c r="D251" s="119">
        <v>900302</v>
      </c>
      <c r="E251" s="117">
        <v>32.200000000000003</v>
      </c>
      <c r="F251" s="117">
        <v>31.1</v>
      </c>
      <c r="G251" s="112">
        <f t="shared" si="79"/>
        <v>96.58385093167702</v>
      </c>
      <c r="H251" s="91"/>
      <c r="I251" s="92"/>
      <c r="J251" s="92"/>
    </row>
    <row r="252" spans="1:10" ht="25.5" x14ac:dyDescent="0.2">
      <c r="A252" s="118" t="s">
        <v>75</v>
      </c>
      <c r="B252" s="122" t="s">
        <v>350</v>
      </c>
      <c r="C252" s="71">
        <v>240</v>
      </c>
      <c r="D252" s="119">
        <v>900100</v>
      </c>
      <c r="E252" s="117">
        <v>1.6</v>
      </c>
      <c r="F252" s="117">
        <v>1.5</v>
      </c>
      <c r="G252" s="112">
        <f t="shared" si="79"/>
        <v>93.75</v>
      </c>
      <c r="H252" s="91"/>
      <c r="I252" s="92"/>
      <c r="J252" s="92"/>
    </row>
    <row r="253" spans="1:10" x14ac:dyDescent="0.2">
      <c r="A253" s="113" t="s">
        <v>293</v>
      </c>
      <c r="B253" s="123" t="s">
        <v>436</v>
      </c>
      <c r="C253" s="120"/>
      <c r="D253" s="120"/>
      <c r="E253" s="93">
        <f>E254</f>
        <v>21455.199999999997</v>
      </c>
      <c r="F253" s="93">
        <f t="shared" ref="F253" si="93">F254</f>
        <v>13066.5</v>
      </c>
      <c r="G253" s="112">
        <f t="shared" si="79"/>
        <v>60.901319959730046</v>
      </c>
      <c r="H253" s="91"/>
      <c r="I253" s="92"/>
      <c r="J253" s="92"/>
    </row>
    <row r="254" spans="1:10" ht="25.5" x14ac:dyDescent="0.2">
      <c r="A254" s="113" t="s">
        <v>289</v>
      </c>
      <c r="B254" s="123" t="s">
        <v>437</v>
      </c>
      <c r="C254" s="74"/>
      <c r="D254" s="74"/>
      <c r="E254" s="93">
        <f>E255+E260</f>
        <v>21455.199999999997</v>
      </c>
      <c r="F254" s="93">
        <f>F255+F260</f>
        <v>13066.5</v>
      </c>
      <c r="G254" s="112">
        <f t="shared" si="79"/>
        <v>60.901319959730046</v>
      </c>
      <c r="H254" s="91"/>
      <c r="I254" s="92"/>
      <c r="J254" s="92"/>
    </row>
    <row r="255" spans="1:10" x14ac:dyDescent="0.2">
      <c r="A255" s="115" t="s">
        <v>90</v>
      </c>
      <c r="B255" s="122" t="s">
        <v>438</v>
      </c>
      <c r="C255" s="71"/>
      <c r="D255" s="71"/>
      <c r="E255" s="117">
        <f>E256+E258</f>
        <v>11098.4</v>
      </c>
      <c r="F255" s="117">
        <f t="shared" ref="F255" si="94">F256+F258</f>
        <v>6909.2</v>
      </c>
      <c r="G255" s="112">
        <f t="shared" si="79"/>
        <v>62.254018597275284</v>
      </c>
      <c r="H255" s="91"/>
      <c r="I255" s="92"/>
      <c r="J255" s="92"/>
    </row>
    <row r="256" spans="1:10" ht="38.25" x14ac:dyDescent="0.2">
      <c r="A256" s="118" t="s">
        <v>78</v>
      </c>
      <c r="B256" s="122" t="s">
        <v>438</v>
      </c>
      <c r="C256" s="119" t="s">
        <v>79</v>
      </c>
      <c r="D256" s="119"/>
      <c r="E256" s="117">
        <f>E257</f>
        <v>10589.8</v>
      </c>
      <c r="F256" s="117">
        <f t="shared" ref="F256" si="95">F257</f>
        <v>6612.9</v>
      </c>
      <c r="G256" s="112">
        <f t="shared" si="79"/>
        <v>62.445938544637293</v>
      </c>
      <c r="H256" s="91"/>
      <c r="I256" s="92"/>
      <c r="J256" s="92"/>
    </row>
    <row r="257" spans="1:10" x14ac:dyDescent="0.2">
      <c r="A257" s="118" t="s">
        <v>80</v>
      </c>
      <c r="B257" s="122" t="s">
        <v>438</v>
      </c>
      <c r="C257" s="119" t="s">
        <v>81</v>
      </c>
      <c r="D257" s="119">
        <v>900100</v>
      </c>
      <c r="E257" s="117">
        <v>10589.8</v>
      </c>
      <c r="F257" s="117">
        <v>6612.9</v>
      </c>
      <c r="G257" s="112">
        <f t="shared" si="79"/>
        <v>62.445938544637293</v>
      </c>
      <c r="H257" s="91"/>
      <c r="I257" s="92"/>
      <c r="J257" s="92"/>
    </row>
    <row r="258" spans="1:10" x14ac:dyDescent="0.2">
      <c r="A258" s="118" t="s">
        <v>73</v>
      </c>
      <c r="B258" s="122" t="s">
        <v>438</v>
      </c>
      <c r="C258" s="119" t="s">
        <v>74</v>
      </c>
      <c r="D258" s="119"/>
      <c r="E258" s="117">
        <f>E259</f>
        <v>508.6</v>
      </c>
      <c r="F258" s="117">
        <f t="shared" ref="F258" si="96">F259</f>
        <v>296.3</v>
      </c>
      <c r="G258" s="112">
        <f t="shared" si="79"/>
        <v>58.257963035784513</v>
      </c>
      <c r="H258" s="91"/>
      <c r="I258" s="92"/>
      <c r="J258" s="92"/>
    </row>
    <row r="259" spans="1:10" ht="25.5" x14ac:dyDescent="0.2">
      <c r="A259" s="118" t="s">
        <v>75</v>
      </c>
      <c r="B259" s="122" t="s">
        <v>438</v>
      </c>
      <c r="C259" s="119" t="s">
        <v>76</v>
      </c>
      <c r="D259" s="119">
        <v>900100</v>
      </c>
      <c r="E259" s="117">
        <v>508.6</v>
      </c>
      <c r="F259" s="117">
        <v>296.3</v>
      </c>
      <c r="G259" s="112">
        <f t="shared" si="79"/>
        <v>58.257963035784513</v>
      </c>
      <c r="H259" s="91"/>
      <c r="I259" s="92"/>
      <c r="J259" s="92"/>
    </row>
    <row r="260" spans="1:10" x14ac:dyDescent="0.2">
      <c r="A260" s="115" t="s">
        <v>439</v>
      </c>
      <c r="B260" s="122" t="s">
        <v>440</v>
      </c>
      <c r="C260" s="74"/>
      <c r="D260" s="74"/>
      <c r="E260" s="117">
        <f t="shared" ref="E260:F261" si="97">E261</f>
        <v>10356.799999999999</v>
      </c>
      <c r="F260" s="117">
        <f t="shared" si="97"/>
        <v>6157.3</v>
      </c>
      <c r="G260" s="112">
        <f t="shared" si="79"/>
        <v>59.451761161748806</v>
      </c>
      <c r="H260" s="91"/>
      <c r="I260" s="92"/>
      <c r="J260" s="92"/>
    </row>
    <row r="261" spans="1:10" ht="25.5" x14ac:dyDescent="0.2">
      <c r="A261" s="118" t="s">
        <v>67</v>
      </c>
      <c r="B261" s="122" t="s">
        <v>440</v>
      </c>
      <c r="C261" s="119" t="s">
        <v>68</v>
      </c>
      <c r="D261" s="119"/>
      <c r="E261" s="117">
        <f t="shared" si="97"/>
        <v>10356.799999999999</v>
      </c>
      <c r="F261" s="117">
        <f t="shared" si="97"/>
        <v>6157.3</v>
      </c>
      <c r="G261" s="112">
        <f t="shared" si="79"/>
        <v>59.451761161748806</v>
      </c>
      <c r="H261" s="91"/>
      <c r="I261" s="92"/>
      <c r="J261" s="92"/>
    </row>
    <row r="262" spans="1:10" x14ac:dyDescent="0.2">
      <c r="A262" s="118" t="s">
        <v>69</v>
      </c>
      <c r="B262" s="122" t="s">
        <v>440</v>
      </c>
      <c r="C262" s="119" t="s">
        <v>70</v>
      </c>
      <c r="D262" s="119">
        <v>900100</v>
      </c>
      <c r="E262" s="117">
        <v>10356.799999999999</v>
      </c>
      <c r="F262" s="117">
        <v>6157.3</v>
      </c>
      <c r="G262" s="112">
        <f t="shared" si="79"/>
        <v>59.451761161748806</v>
      </c>
      <c r="H262" s="91"/>
      <c r="I262" s="92"/>
      <c r="J262" s="92"/>
    </row>
    <row r="263" spans="1:10" ht="24" customHeight="1" x14ac:dyDescent="0.2">
      <c r="A263" s="136" t="s">
        <v>442</v>
      </c>
      <c r="B263" s="123" t="s">
        <v>138</v>
      </c>
      <c r="C263" s="72"/>
      <c r="D263" s="72"/>
      <c r="E263" s="93">
        <f>E264+E275+E296+E289</f>
        <v>30469</v>
      </c>
      <c r="F263" s="93">
        <f>F264+F275+F296+F289</f>
        <v>20870.100000000006</v>
      </c>
      <c r="G263" s="112">
        <f t="shared" si="79"/>
        <v>68.496176441629217</v>
      </c>
      <c r="H263" s="91"/>
      <c r="I263" s="92"/>
      <c r="J263" s="92"/>
    </row>
    <row r="264" spans="1:10" ht="21" customHeight="1" x14ac:dyDescent="0.2">
      <c r="A264" s="136" t="s">
        <v>441</v>
      </c>
      <c r="B264" s="123" t="s">
        <v>139</v>
      </c>
      <c r="C264" s="73"/>
      <c r="D264" s="73"/>
      <c r="E264" s="93">
        <f>E271+E265</f>
        <v>13691.6</v>
      </c>
      <c r="F264" s="93">
        <f>F271+F265</f>
        <v>7879.1</v>
      </c>
      <c r="G264" s="112">
        <f t="shared" si="79"/>
        <v>57.546963101463675</v>
      </c>
      <c r="H264" s="91"/>
      <c r="I264" s="92"/>
      <c r="J264" s="92"/>
    </row>
    <row r="265" spans="1:10" ht="28.5" customHeight="1" x14ac:dyDescent="0.2">
      <c r="A265" s="136" t="s">
        <v>731</v>
      </c>
      <c r="B265" s="123" t="s">
        <v>730</v>
      </c>
      <c r="C265" s="73"/>
      <c r="D265" s="73"/>
      <c r="E265" s="93">
        <f>E266+E269</f>
        <v>1446.6</v>
      </c>
      <c r="F265" s="93">
        <f>F266+F269</f>
        <v>229</v>
      </c>
      <c r="G265" s="112">
        <f t="shared" ref="G265:G328" si="98">F265/E265*100</f>
        <v>15.830222590902807</v>
      </c>
      <c r="H265" s="91"/>
      <c r="I265" s="92"/>
      <c r="J265" s="92"/>
    </row>
    <row r="266" spans="1:10" ht="30.75" customHeight="1" x14ac:dyDescent="0.2">
      <c r="A266" s="137" t="s">
        <v>732</v>
      </c>
      <c r="B266" s="122" t="s">
        <v>733</v>
      </c>
      <c r="C266" s="73"/>
      <c r="D266" s="73"/>
      <c r="E266" s="117">
        <f>E267</f>
        <v>346.6</v>
      </c>
      <c r="F266" s="117">
        <f t="shared" ref="F266" si="99">F267</f>
        <v>0</v>
      </c>
      <c r="G266" s="112">
        <f t="shared" si="98"/>
        <v>0</v>
      </c>
      <c r="H266" s="91"/>
      <c r="I266" s="92"/>
      <c r="J266" s="92"/>
    </row>
    <row r="267" spans="1:10" ht="21" customHeight="1" x14ac:dyDescent="0.2">
      <c r="A267" s="118" t="s">
        <v>73</v>
      </c>
      <c r="B267" s="122" t="s">
        <v>733</v>
      </c>
      <c r="C267" s="119" t="s">
        <v>74</v>
      </c>
      <c r="D267" s="119"/>
      <c r="E267" s="117">
        <f>E268</f>
        <v>346.6</v>
      </c>
      <c r="F267" s="117">
        <v>0</v>
      </c>
      <c r="G267" s="112">
        <f t="shared" si="98"/>
        <v>0</v>
      </c>
      <c r="H267" s="91"/>
      <c r="I267" s="92"/>
      <c r="J267" s="92"/>
    </row>
    <row r="268" spans="1:10" ht="21" customHeight="1" x14ac:dyDescent="0.2">
      <c r="A268" s="118" t="s">
        <v>75</v>
      </c>
      <c r="B268" s="122" t="s">
        <v>733</v>
      </c>
      <c r="C268" s="119">
        <v>240</v>
      </c>
      <c r="D268" s="119">
        <v>900900</v>
      </c>
      <c r="E268" s="117">
        <v>346.6</v>
      </c>
      <c r="F268" s="117">
        <v>0</v>
      </c>
      <c r="G268" s="112">
        <f t="shared" si="98"/>
        <v>0</v>
      </c>
      <c r="H268" s="91"/>
      <c r="I268" s="92"/>
      <c r="J268" s="92"/>
    </row>
    <row r="269" spans="1:10" ht="21" customHeight="1" x14ac:dyDescent="0.2">
      <c r="A269" s="118" t="s">
        <v>63</v>
      </c>
      <c r="B269" s="122" t="s">
        <v>733</v>
      </c>
      <c r="C269" s="119" t="s">
        <v>64</v>
      </c>
      <c r="D269" s="119"/>
      <c r="E269" s="117">
        <f>E270</f>
        <v>1100</v>
      </c>
      <c r="F269" s="117">
        <f t="shared" ref="F269" si="100">F270</f>
        <v>229</v>
      </c>
      <c r="G269" s="112">
        <f t="shared" si="98"/>
        <v>20.81818181818182</v>
      </c>
      <c r="H269" s="91"/>
      <c r="I269" s="92"/>
      <c r="J269" s="92"/>
    </row>
    <row r="270" spans="1:10" ht="13.5" customHeight="1" x14ac:dyDescent="0.2">
      <c r="A270" s="118" t="s">
        <v>65</v>
      </c>
      <c r="B270" s="122" t="s">
        <v>733</v>
      </c>
      <c r="C270" s="119">
        <v>320</v>
      </c>
      <c r="D270" s="119">
        <v>900900</v>
      </c>
      <c r="E270" s="117">
        <v>1100</v>
      </c>
      <c r="F270" s="117">
        <v>229</v>
      </c>
      <c r="G270" s="112">
        <f t="shared" si="98"/>
        <v>20.81818181818182</v>
      </c>
      <c r="H270" s="91"/>
      <c r="I270" s="92"/>
      <c r="J270" s="92"/>
    </row>
    <row r="271" spans="1:10" ht="28.5" customHeight="1" x14ac:dyDescent="0.2">
      <c r="A271" s="136" t="s">
        <v>444</v>
      </c>
      <c r="B271" s="123" t="s">
        <v>443</v>
      </c>
      <c r="C271" s="120"/>
      <c r="D271" s="120"/>
      <c r="E271" s="93">
        <f t="shared" ref="E271:F273" si="101">E272</f>
        <v>12245</v>
      </c>
      <c r="F271" s="93">
        <f t="shared" si="101"/>
        <v>7650.1</v>
      </c>
      <c r="G271" s="112">
        <f t="shared" si="98"/>
        <v>62.475296039199677</v>
      </c>
      <c r="H271" s="91"/>
      <c r="I271" s="92"/>
      <c r="J271" s="92"/>
    </row>
    <row r="272" spans="1:10" ht="28.5" customHeight="1" x14ac:dyDescent="0.2">
      <c r="A272" s="138" t="s">
        <v>156</v>
      </c>
      <c r="B272" s="122" t="s">
        <v>445</v>
      </c>
      <c r="C272" s="119"/>
      <c r="D272" s="119"/>
      <c r="E272" s="117">
        <f t="shared" si="101"/>
        <v>12245</v>
      </c>
      <c r="F272" s="117">
        <f t="shared" si="101"/>
        <v>7650.1</v>
      </c>
      <c r="G272" s="112">
        <f t="shared" si="98"/>
        <v>62.475296039199677</v>
      </c>
      <c r="H272" s="91"/>
      <c r="I272" s="92"/>
      <c r="J272" s="92"/>
    </row>
    <row r="273" spans="1:10" ht="14.25" customHeight="1" x14ac:dyDescent="0.2">
      <c r="A273" s="118" t="s">
        <v>63</v>
      </c>
      <c r="B273" s="122" t="s">
        <v>445</v>
      </c>
      <c r="C273" s="119" t="s">
        <v>64</v>
      </c>
      <c r="D273" s="119"/>
      <c r="E273" s="117">
        <f t="shared" si="101"/>
        <v>12245</v>
      </c>
      <c r="F273" s="117">
        <f t="shared" si="101"/>
        <v>7650.1</v>
      </c>
      <c r="G273" s="112">
        <f t="shared" si="98"/>
        <v>62.475296039199677</v>
      </c>
      <c r="H273" s="91"/>
      <c r="I273" s="92"/>
      <c r="J273" s="92"/>
    </row>
    <row r="274" spans="1:10" ht="12.75" customHeight="1" x14ac:dyDescent="0.2">
      <c r="A274" s="118" t="s">
        <v>96</v>
      </c>
      <c r="B274" s="122" t="s">
        <v>445</v>
      </c>
      <c r="C274" s="119">
        <v>310</v>
      </c>
      <c r="D274" s="119">
        <v>900100</v>
      </c>
      <c r="E274" s="117">
        <v>12245</v>
      </c>
      <c r="F274" s="117">
        <v>7650.1</v>
      </c>
      <c r="G274" s="112">
        <f t="shared" si="98"/>
        <v>62.475296039199677</v>
      </c>
      <c r="H274" s="91"/>
      <c r="I274" s="92"/>
      <c r="J274" s="92"/>
    </row>
    <row r="275" spans="1:10" ht="19.5" customHeight="1" x14ac:dyDescent="0.2">
      <c r="A275" s="136" t="s">
        <v>446</v>
      </c>
      <c r="B275" s="123" t="s">
        <v>140</v>
      </c>
      <c r="C275" s="73"/>
      <c r="D275" s="73"/>
      <c r="E275" s="93">
        <f>E276</f>
        <v>11647.4</v>
      </c>
      <c r="F275" s="93">
        <f t="shared" ref="F275" si="102">F276</f>
        <v>9786.1000000000022</v>
      </c>
      <c r="G275" s="112">
        <f t="shared" si="98"/>
        <v>84.019609526589647</v>
      </c>
      <c r="H275" s="91"/>
      <c r="I275" s="92"/>
      <c r="J275" s="92"/>
    </row>
    <row r="276" spans="1:10" ht="25.5" x14ac:dyDescent="0.2">
      <c r="A276" s="139" t="s">
        <v>447</v>
      </c>
      <c r="B276" s="123" t="s">
        <v>347</v>
      </c>
      <c r="C276" s="120"/>
      <c r="D276" s="120"/>
      <c r="E276" s="93">
        <f>E277+E286</f>
        <v>11647.4</v>
      </c>
      <c r="F276" s="93">
        <f>F277+F286</f>
        <v>9786.1000000000022</v>
      </c>
      <c r="G276" s="112">
        <f t="shared" si="98"/>
        <v>84.019609526589647</v>
      </c>
      <c r="H276" s="91"/>
      <c r="I276" s="92"/>
      <c r="J276" s="92"/>
    </row>
    <row r="277" spans="1:10" x14ac:dyDescent="0.2">
      <c r="A277" s="138" t="s">
        <v>157</v>
      </c>
      <c r="B277" s="122" t="s">
        <v>348</v>
      </c>
      <c r="C277" s="119"/>
      <c r="D277" s="119"/>
      <c r="E277" s="117">
        <f>E282+E278+E280</f>
        <v>9561</v>
      </c>
      <c r="F277" s="117">
        <f>F282+F278+F280</f>
        <v>9521.4000000000015</v>
      </c>
      <c r="G277" s="112">
        <f t="shared" si="98"/>
        <v>99.585817383118936</v>
      </c>
      <c r="H277" s="91"/>
      <c r="I277" s="92"/>
      <c r="J277" s="92"/>
    </row>
    <row r="278" spans="1:10" x14ac:dyDescent="0.2">
      <c r="A278" s="118" t="s">
        <v>73</v>
      </c>
      <c r="B278" s="122" t="s">
        <v>348</v>
      </c>
      <c r="C278" s="119" t="s">
        <v>74</v>
      </c>
      <c r="D278" s="119"/>
      <c r="E278" s="117">
        <f>E279</f>
        <v>952.8</v>
      </c>
      <c r="F278" s="117">
        <f t="shared" ref="F278" si="103">F279</f>
        <v>913.2</v>
      </c>
      <c r="G278" s="112">
        <f t="shared" si="98"/>
        <v>95.843828715365248</v>
      </c>
      <c r="H278" s="91"/>
      <c r="I278" s="92"/>
      <c r="J278" s="92"/>
    </row>
    <row r="279" spans="1:10" ht="25.5" x14ac:dyDescent="0.2">
      <c r="A279" s="118" t="s">
        <v>75</v>
      </c>
      <c r="B279" s="122" t="s">
        <v>348</v>
      </c>
      <c r="C279" s="119" t="s">
        <v>76</v>
      </c>
      <c r="D279" s="119">
        <v>900302</v>
      </c>
      <c r="E279" s="117">
        <v>952.8</v>
      </c>
      <c r="F279" s="117">
        <v>913.2</v>
      </c>
      <c r="G279" s="112">
        <f t="shared" si="98"/>
        <v>95.843828715365248</v>
      </c>
      <c r="H279" s="91"/>
      <c r="I279" s="92"/>
      <c r="J279" s="92"/>
    </row>
    <row r="280" spans="1:10" x14ac:dyDescent="0.2">
      <c r="A280" s="118" t="s">
        <v>63</v>
      </c>
      <c r="B280" s="122" t="s">
        <v>348</v>
      </c>
      <c r="C280" s="119" t="s">
        <v>64</v>
      </c>
      <c r="D280" s="140"/>
      <c r="E280" s="141">
        <f>E281</f>
        <v>82.4</v>
      </c>
      <c r="F280" s="141">
        <f t="shared" ref="F280" si="104">F281</f>
        <v>82.4</v>
      </c>
      <c r="G280" s="112">
        <f t="shared" si="98"/>
        <v>100</v>
      </c>
      <c r="H280" s="91"/>
      <c r="I280" s="92"/>
      <c r="J280" s="92"/>
    </row>
    <row r="281" spans="1:10" x14ac:dyDescent="0.2">
      <c r="A281" s="118" t="s">
        <v>65</v>
      </c>
      <c r="B281" s="122" t="s">
        <v>348</v>
      </c>
      <c r="C281" s="119" t="s">
        <v>66</v>
      </c>
      <c r="D281" s="119">
        <v>900100</v>
      </c>
      <c r="E281" s="141">
        <v>82.4</v>
      </c>
      <c r="F281" s="141">
        <v>82.4</v>
      </c>
      <c r="G281" s="112">
        <f t="shared" si="98"/>
        <v>100</v>
      </c>
      <c r="H281" s="91">
        <v>84.6</v>
      </c>
      <c r="I281" s="92"/>
      <c r="J281" s="92"/>
    </row>
    <row r="282" spans="1:10" ht="25.5" x14ac:dyDescent="0.2">
      <c r="A282" s="135" t="s">
        <v>67</v>
      </c>
      <c r="B282" s="122" t="s">
        <v>348</v>
      </c>
      <c r="C282" s="140">
        <v>600</v>
      </c>
      <c r="D282" s="140"/>
      <c r="E282" s="117">
        <f>E283+E284+E285</f>
        <v>8525.8000000000011</v>
      </c>
      <c r="F282" s="117">
        <f t="shared" ref="F282" si="105">F283+F284+F285</f>
        <v>8525.8000000000011</v>
      </c>
      <c r="G282" s="112">
        <f t="shared" si="98"/>
        <v>100</v>
      </c>
      <c r="H282" s="91"/>
      <c r="I282" s="92"/>
      <c r="J282" s="92"/>
    </row>
    <row r="283" spans="1:10" x14ac:dyDescent="0.2">
      <c r="A283" s="135" t="s">
        <v>99</v>
      </c>
      <c r="B283" s="122" t="s">
        <v>348</v>
      </c>
      <c r="C283" s="140">
        <v>610</v>
      </c>
      <c r="D283" s="119">
        <v>900302</v>
      </c>
      <c r="E283" s="117">
        <v>1908.2</v>
      </c>
      <c r="F283" s="117">
        <v>1908.2</v>
      </c>
      <c r="G283" s="112">
        <f t="shared" si="98"/>
        <v>100</v>
      </c>
      <c r="H283" s="91"/>
      <c r="I283" s="92"/>
      <c r="J283" s="92"/>
    </row>
    <row r="284" spans="1:10" x14ac:dyDescent="0.2">
      <c r="A284" s="135" t="s">
        <v>99</v>
      </c>
      <c r="B284" s="122" t="s">
        <v>348</v>
      </c>
      <c r="C284" s="140">
        <v>610</v>
      </c>
      <c r="D284" s="119">
        <v>900100</v>
      </c>
      <c r="E284" s="141">
        <v>6598.1</v>
      </c>
      <c r="F284" s="141">
        <v>6598.1</v>
      </c>
      <c r="G284" s="112">
        <f t="shared" si="98"/>
        <v>100</v>
      </c>
      <c r="H284" s="91"/>
      <c r="I284" s="92"/>
      <c r="J284" s="92"/>
    </row>
    <row r="285" spans="1:10" x14ac:dyDescent="0.2">
      <c r="A285" s="118" t="s">
        <v>71</v>
      </c>
      <c r="B285" s="122" t="s">
        <v>348</v>
      </c>
      <c r="C285" s="119" t="s">
        <v>72</v>
      </c>
      <c r="D285" s="119">
        <v>900100</v>
      </c>
      <c r="E285" s="141">
        <v>19.5</v>
      </c>
      <c r="F285" s="141">
        <v>19.5</v>
      </c>
      <c r="G285" s="112">
        <f t="shared" si="98"/>
        <v>100</v>
      </c>
      <c r="H285" s="91"/>
      <c r="I285" s="92"/>
      <c r="J285" s="92"/>
    </row>
    <row r="286" spans="1:10" ht="38.25" x14ac:dyDescent="0.2">
      <c r="A286" s="118" t="s">
        <v>750</v>
      </c>
      <c r="B286" s="122" t="s">
        <v>751</v>
      </c>
      <c r="C286" s="119"/>
      <c r="D286" s="119"/>
      <c r="E286" s="141">
        <f>E287</f>
        <v>2086.4</v>
      </c>
      <c r="F286" s="141">
        <f t="shared" ref="F286:F287" si="106">F287</f>
        <v>264.7</v>
      </c>
      <c r="G286" s="112">
        <f t="shared" si="98"/>
        <v>12.686924846625766</v>
      </c>
      <c r="H286" s="91"/>
      <c r="I286" s="92"/>
      <c r="J286" s="92"/>
    </row>
    <row r="287" spans="1:10" x14ac:dyDescent="0.2">
      <c r="A287" s="118" t="s">
        <v>63</v>
      </c>
      <c r="B287" s="122" t="s">
        <v>751</v>
      </c>
      <c r="C287" s="119" t="s">
        <v>64</v>
      </c>
      <c r="D287" s="140"/>
      <c r="E287" s="141">
        <f>E288</f>
        <v>2086.4</v>
      </c>
      <c r="F287" s="141">
        <f t="shared" si="106"/>
        <v>264.7</v>
      </c>
      <c r="G287" s="112">
        <f t="shared" si="98"/>
        <v>12.686924846625766</v>
      </c>
      <c r="H287" s="91"/>
      <c r="I287" s="92"/>
      <c r="J287" s="92"/>
    </row>
    <row r="288" spans="1:10" x14ac:dyDescent="0.2">
      <c r="A288" s="118" t="s">
        <v>65</v>
      </c>
      <c r="B288" s="122" t="s">
        <v>751</v>
      </c>
      <c r="C288" s="119" t="s">
        <v>66</v>
      </c>
      <c r="D288" s="119">
        <v>900100</v>
      </c>
      <c r="E288" s="141">
        <v>2086.4</v>
      </c>
      <c r="F288" s="141">
        <v>264.7</v>
      </c>
      <c r="G288" s="112">
        <f t="shared" si="98"/>
        <v>12.686924846625766</v>
      </c>
      <c r="H288" s="91"/>
      <c r="I288" s="92"/>
      <c r="J288" s="92"/>
    </row>
    <row r="289" spans="1:12" x14ac:dyDescent="0.2">
      <c r="A289" s="111" t="s">
        <v>89</v>
      </c>
      <c r="B289" s="123" t="s">
        <v>328</v>
      </c>
      <c r="C289" s="120"/>
      <c r="D289" s="120"/>
      <c r="E289" s="142">
        <f>E290</f>
        <v>4650</v>
      </c>
      <c r="F289" s="142">
        <f t="shared" ref="F289:L290" si="107">F290</f>
        <v>2725.4</v>
      </c>
      <c r="G289" s="112">
        <f t="shared" si="98"/>
        <v>58.610752688172042</v>
      </c>
      <c r="H289" s="91"/>
      <c r="I289" s="92"/>
      <c r="J289" s="92"/>
    </row>
    <row r="290" spans="1:12" ht="38.25" x14ac:dyDescent="0.2">
      <c r="A290" s="111" t="s">
        <v>454</v>
      </c>
      <c r="B290" s="123" t="s">
        <v>455</v>
      </c>
      <c r="C290" s="120"/>
      <c r="D290" s="120"/>
      <c r="E290" s="142">
        <f>E291</f>
        <v>4650</v>
      </c>
      <c r="F290" s="142">
        <f t="shared" si="107"/>
        <v>2725.4</v>
      </c>
      <c r="G290" s="112">
        <f t="shared" si="98"/>
        <v>58.610752688172042</v>
      </c>
      <c r="H290" s="97">
        <f t="shared" si="107"/>
        <v>0</v>
      </c>
      <c r="I290" s="98">
        <f t="shared" si="107"/>
        <v>0</v>
      </c>
      <c r="J290" s="98">
        <f t="shared" si="107"/>
        <v>0</v>
      </c>
      <c r="K290" s="98">
        <f t="shared" si="107"/>
        <v>0</v>
      </c>
      <c r="L290" s="98">
        <f t="shared" si="107"/>
        <v>0</v>
      </c>
    </row>
    <row r="291" spans="1:12" ht="38.25" x14ac:dyDescent="0.2">
      <c r="A291" s="118" t="s">
        <v>305</v>
      </c>
      <c r="B291" s="122" t="s">
        <v>453</v>
      </c>
      <c r="C291" s="119"/>
      <c r="D291" s="119"/>
      <c r="E291" s="141">
        <f>E292+E294</f>
        <v>4650</v>
      </c>
      <c r="F291" s="141">
        <f t="shared" ref="F291" si="108">F292+F294</f>
        <v>2725.4</v>
      </c>
      <c r="G291" s="112">
        <f t="shared" si="98"/>
        <v>58.610752688172042</v>
      </c>
      <c r="H291" s="91"/>
      <c r="I291" s="92"/>
      <c r="J291" s="92"/>
    </row>
    <row r="292" spans="1:12" ht="40.700000000000003" customHeight="1" x14ac:dyDescent="0.2">
      <c r="A292" s="118" t="s">
        <v>78</v>
      </c>
      <c r="B292" s="122" t="s">
        <v>453</v>
      </c>
      <c r="C292" s="119" t="s">
        <v>79</v>
      </c>
      <c r="D292" s="119"/>
      <c r="E292" s="117">
        <f>E293</f>
        <v>3998.5</v>
      </c>
      <c r="F292" s="117">
        <f t="shared" ref="F292" si="109">F293</f>
        <v>2489.1</v>
      </c>
      <c r="G292" s="112">
        <f t="shared" si="98"/>
        <v>62.250844066524948</v>
      </c>
      <c r="H292" s="91"/>
      <c r="I292" s="92"/>
      <c r="J292" s="92"/>
    </row>
    <row r="293" spans="1:12" ht="15.75" customHeight="1" x14ac:dyDescent="0.2">
      <c r="A293" s="118" t="s">
        <v>80</v>
      </c>
      <c r="B293" s="122" t="s">
        <v>453</v>
      </c>
      <c r="C293" s="119" t="s">
        <v>81</v>
      </c>
      <c r="D293" s="119">
        <v>900303</v>
      </c>
      <c r="E293" s="117">
        <v>3998.5</v>
      </c>
      <c r="F293" s="117">
        <v>2489.1</v>
      </c>
      <c r="G293" s="112">
        <f t="shared" si="98"/>
        <v>62.250844066524948</v>
      </c>
      <c r="H293" s="91"/>
      <c r="I293" s="92"/>
      <c r="J293" s="92"/>
    </row>
    <row r="294" spans="1:12" x14ac:dyDescent="0.2">
      <c r="A294" s="118" t="s">
        <v>73</v>
      </c>
      <c r="B294" s="122" t="s">
        <v>453</v>
      </c>
      <c r="C294" s="119" t="s">
        <v>74</v>
      </c>
      <c r="D294" s="119"/>
      <c r="E294" s="117">
        <f>E295</f>
        <v>651.5</v>
      </c>
      <c r="F294" s="117">
        <f t="shared" ref="F294" si="110">F295</f>
        <v>236.3</v>
      </c>
      <c r="G294" s="112">
        <f t="shared" si="98"/>
        <v>36.270145817344591</v>
      </c>
      <c r="H294" s="91"/>
      <c r="I294" s="92"/>
      <c r="J294" s="92"/>
    </row>
    <row r="295" spans="1:12" ht="25.5" x14ac:dyDescent="0.2">
      <c r="A295" s="118" t="s">
        <v>75</v>
      </c>
      <c r="B295" s="122" t="s">
        <v>453</v>
      </c>
      <c r="C295" s="119" t="s">
        <v>76</v>
      </c>
      <c r="D295" s="119">
        <v>900303</v>
      </c>
      <c r="E295" s="117">
        <v>651.5</v>
      </c>
      <c r="F295" s="117">
        <v>236.3</v>
      </c>
      <c r="G295" s="112">
        <f t="shared" si="98"/>
        <v>36.270145817344591</v>
      </c>
      <c r="H295" s="91"/>
      <c r="I295" s="92"/>
      <c r="J295" s="92"/>
    </row>
    <row r="296" spans="1:12" ht="25.5" x14ac:dyDescent="0.2">
      <c r="A296" s="136" t="s">
        <v>456</v>
      </c>
      <c r="B296" s="123" t="s">
        <v>457</v>
      </c>
      <c r="C296" s="73"/>
      <c r="D296" s="73"/>
      <c r="E296" s="93">
        <f t="shared" ref="E296:F299" si="111">E297</f>
        <v>480</v>
      </c>
      <c r="F296" s="93">
        <f t="shared" si="111"/>
        <v>479.5</v>
      </c>
      <c r="G296" s="112">
        <f t="shared" si="98"/>
        <v>99.895833333333329</v>
      </c>
      <c r="H296" s="91"/>
      <c r="I296" s="92"/>
      <c r="J296" s="92"/>
    </row>
    <row r="297" spans="1:12" ht="27" customHeight="1" x14ac:dyDescent="0.2">
      <c r="A297" s="139" t="s">
        <v>458</v>
      </c>
      <c r="B297" s="123" t="s">
        <v>459</v>
      </c>
      <c r="C297" s="74"/>
      <c r="D297" s="74"/>
      <c r="E297" s="93">
        <f>E298</f>
        <v>480</v>
      </c>
      <c r="F297" s="93">
        <f t="shared" si="111"/>
        <v>479.5</v>
      </c>
      <c r="G297" s="112">
        <f t="shared" si="98"/>
        <v>99.895833333333329</v>
      </c>
      <c r="H297" s="91"/>
      <c r="I297" s="92"/>
      <c r="J297" s="92"/>
    </row>
    <row r="298" spans="1:12" ht="16.5" customHeight="1" x14ac:dyDescent="0.2">
      <c r="A298" s="138" t="s">
        <v>158</v>
      </c>
      <c r="B298" s="122" t="s">
        <v>460</v>
      </c>
      <c r="C298" s="71"/>
      <c r="D298" s="71"/>
      <c r="E298" s="117">
        <f t="shared" si="111"/>
        <v>480</v>
      </c>
      <c r="F298" s="117">
        <f t="shared" si="111"/>
        <v>479.5</v>
      </c>
      <c r="G298" s="112">
        <f t="shared" si="98"/>
        <v>99.895833333333329</v>
      </c>
      <c r="H298" s="91"/>
      <c r="I298" s="92"/>
      <c r="J298" s="92"/>
    </row>
    <row r="299" spans="1:12" ht="25.5" x14ac:dyDescent="0.2">
      <c r="A299" s="118" t="s">
        <v>67</v>
      </c>
      <c r="B299" s="122" t="s">
        <v>460</v>
      </c>
      <c r="C299" s="119" t="s">
        <v>68</v>
      </c>
      <c r="D299" s="119"/>
      <c r="E299" s="117">
        <f t="shared" si="111"/>
        <v>480</v>
      </c>
      <c r="F299" s="117">
        <f t="shared" si="111"/>
        <v>479.5</v>
      </c>
      <c r="G299" s="112">
        <f t="shared" si="98"/>
        <v>99.895833333333329</v>
      </c>
      <c r="H299" s="91"/>
      <c r="I299" s="92"/>
      <c r="J299" s="92"/>
    </row>
    <row r="300" spans="1:12" ht="38.25" x14ac:dyDescent="0.2">
      <c r="A300" s="135" t="s">
        <v>734</v>
      </c>
      <c r="B300" s="122" t="s">
        <v>460</v>
      </c>
      <c r="C300" s="119" t="s">
        <v>77</v>
      </c>
      <c r="D300" s="119">
        <v>900100</v>
      </c>
      <c r="E300" s="117">
        <v>480</v>
      </c>
      <c r="F300" s="117">
        <v>479.5</v>
      </c>
      <c r="G300" s="112">
        <f t="shared" si="98"/>
        <v>99.895833333333329</v>
      </c>
      <c r="H300" s="91"/>
      <c r="I300" s="92"/>
      <c r="J300" s="92"/>
    </row>
    <row r="301" spans="1:12" ht="18.75" customHeight="1" x14ac:dyDescent="0.2">
      <c r="A301" s="113" t="s">
        <v>411</v>
      </c>
      <c r="B301" s="123" t="s">
        <v>107</v>
      </c>
      <c r="C301" s="72"/>
      <c r="D301" s="72"/>
      <c r="E301" s="93">
        <f>E302+E314+E323</f>
        <v>114160.80000000002</v>
      </c>
      <c r="F301" s="93">
        <f>F302+F314+F323</f>
        <v>75247.099999999991</v>
      </c>
      <c r="G301" s="112">
        <f t="shared" si="98"/>
        <v>65.913255688467473</v>
      </c>
      <c r="H301" s="91"/>
      <c r="I301" s="92"/>
      <c r="J301" s="92"/>
    </row>
    <row r="302" spans="1:12" x14ac:dyDescent="0.2">
      <c r="A302" s="113" t="s">
        <v>159</v>
      </c>
      <c r="B302" s="123" t="s">
        <v>108</v>
      </c>
      <c r="C302" s="73"/>
      <c r="D302" s="73"/>
      <c r="E302" s="93">
        <f>E303</f>
        <v>67898.8</v>
      </c>
      <c r="F302" s="93">
        <f t="shared" ref="F302" si="112">F303</f>
        <v>44569.7</v>
      </c>
      <c r="G302" s="112">
        <f t="shared" si="98"/>
        <v>65.641366268623301</v>
      </c>
      <c r="H302" s="91"/>
      <c r="I302" s="92"/>
      <c r="J302" s="92"/>
    </row>
    <row r="303" spans="1:12" ht="25.5" x14ac:dyDescent="0.2">
      <c r="A303" s="113" t="s">
        <v>412</v>
      </c>
      <c r="B303" s="123" t="s">
        <v>110</v>
      </c>
      <c r="C303" s="74"/>
      <c r="D303" s="74"/>
      <c r="E303" s="93">
        <f>E304+E307+E311</f>
        <v>67898.8</v>
      </c>
      <c r="F303" s="93">
        <f t="shared" ref="F303" si="113">F304+F307+F311</f>
        <v>44569.7</v>
      </c>
      <c r="G303" s="112">
        <f t="shared" si="98"/>
        <v>65.641366268623301</v>
      </c>
      <c r="H303" s="91"/>
      <c r="I303" s="92"/>
      <c r="J303" s="92"/>
    </row>
    <row r="304" spans="1:12" ht="25.5" x14ac:dyDescent="0.2">
      <c r="A304" s="115" t="s">
        <v>177</v>
      </c>
      <c r="B304" s="122" t="s">
        <v>178</v>
      </c>
      <c r="C304" s="71"/>
      <c r="D304" s="71"/>
      <c r="E304" s="117">
        <f>E305</f>
        <v>66545.2</v>
      </c>
      <c r="F304" s="117">
        <f t="shared" ref="F304:F305" si="114">F305</f>
        <v>43450.2</v>
      </c>
      <c r="G304" s="112">
        <f t="shared" si="98"/>
        <v>65.294266152930632</v>
      </c>
      <c r="H304" s="91"/>
      <c r="I304" s="92"/>
      <c r="J304" s="92"/>
    </row>
    <row r="305" spans="1:10" ht="25.5" x14ac:dyDescent="0.2">
      <c r="A305" s="118" t="s">
        <v>67</v>
      </c>
      <c r="B305" s="122" t="s">
        <v>178</v>
      </c>
      <c r="C305" s="119" t="s">
        <v>68</v>
      </c>
      <c r="D305" s="119"/>
      <c r="E305" s="117">
        <f>E306</f>
        <v>66545.2</v>
      </c>
      <c r="F305" s="117">
        <f t="shared" si="114"/>
        <v>43450.2</v>
      </c>
      <c r="G305" s="112">
        <f t="shared" si="98"/>
        <v>65.294266152930632</v>
      </c>
      <c r="H305" s="91"/>
      <c r="I305" s="92"/>
      <c r="J305" s="92"/>
    </row>
    <row r="306" spans="1:10" x14ac:dyDescent="0.2">
      <c r="A306" s="118" t="s">
        <v>71</v>
      </c>
      <c r="B306" s="122" t="s">
        <v>178</v>
      </c>
      <c r="C306" s="119" t="s">
        <v>72</v>
      </c>
      <c r="D306" s="119">
        <v>900100</v>
      </c>
      <c r="E306" s="117">
        <v>66545.2</v>
      </c>
      <c r="F306" s="117">
        <v>43450.2</v>
      </c>
      <c r="G306" s="112">
        <f t="shared" si="98"/>
        <v>65.294266152930632</v>
      </c>
      <c r="H306" s="91">
        <v>276</v>
      </c>
      <c r="I306" s="92"/>
      <c r="J306" s="92"/>
    </row>
    <row r="307" spans="1:10" ht="25.5" x14ac:dyDescent="0.2">
      <c r="A307" s="115" t="s">
        <v>306</v>
      </c>
      <c r="B307" s="122" t="s">
        <v>160</v>
      </c>
      <c r="C307" s="71"/>
      <c r="D307" s="71"/>
      <c r="E307" s="117">
        <f>E308</f>
        <v>1230</v>
      </c>
      <c r="F307" s="117">
        <f t="shared" ref="F307" si="115">F308</f>
        <v>1119.5</v>
      </c>
      <c r="G307" s="112">
        <f t="shared" si="98"/>
        <v>91.016260162601625</v>
      </c>
      <c r="H307" s="91"/>
      <c r="I307" s="92"/>
      <c r="J307" s="92"/>
    </row>
    <row r="308" spans="1:10" ht="25.5" x14ac:dyDescent="0.2">
      <c r="A308" s="118" t="s">
        <v>67</v>
      </c>
      <c r="B308" s="122" t="s">
        <v>160</v>
      </c>
      <c r="C308" s="119" t="s">
        <v>68</v>
      </c>
      <c r="D308" s="119"/>
      <c r="E308" s="117">
        <f>E309+E310</f>
        <v>1230</v>
      </c>
      <c r="F308" s="117">
        <f t="shared" ref="F308" si="116">F309+F310</f>
        <v>1119.5</v>
      </c>
      <c r="G308" s="112">
        <f t="shared" si="98"/>
        <v>91.016260162601625</v>
      </c>
      <c r="H308" s="91"/>
      <c r="I308" s="92"/>
      <c r="J308" s="92"/>
    </row>
    <row r="309" spans="1:10" x14ac:dyDescent="0.2">
      <c r="A309" s="118" t="s">
        <v>69</v>
      </c>
      <c r="B309" s="122" t="s">
        <v>160</v>
      </c>
      <c r="C309" s="119" t="s">
        <v>70</v>
      </c>
      <c r="D309" s="119">
        <v>900100</v>
      </c>
      <c r="E309" s="117">
        <v>250</v>
      </c>
      <c r="F309" s="117">
        <v>139.6</v>
      </c>
      <c r="G309" s="112">
        <f t="shared" si="98"/>
        <v>55.84</v>
      </c>
      <c r="H309" s="91"/>
      <c r="I309" s="92"/>
      <c r="J309" s="92"/>
    </row>
    <row r="310" spans="1:10" x14ac:dyDescent="0.2">
      <c r="A310" s="118" t="s">
        <v>71</v>
      </c>
      <c r="B310" s="122" t="s">
        <v>160</v>
      </c>
      <c r="C310" s="119" t="s">
        <v>72</v>
      </c>
      <c r="D310" s="119">
        <v>900100</v>
      </c>
      <c r="E310" s="117">
        <v>980</v>
      </c>
      <c r="F310" s="117">
        <v>979.9</v>
      </c>
      <c r="G310" s="112">
        <f t="shared" si="98"/>
        <v>99.989795918367335</v>
      </c>
      <c r="H310" s="91"/>
      <c r="I310" s="92"/>
      <c r="J310" s="92"/>
    </row>
    <row r="311" spans="1:10" ht="25.5" x14ac:dyDescent="0.2">
      <c r="A311" s="118" t="s">
        <v>763</v>
      </c>
      <c r="B311" s="122" t="s">
        <v>764</v>
      </c>
      <c r="C311" s="119"/>
      <c r="D311" s="119"/>
      <c r="E311" s="117">
        <f>E312</f>
        <v>123.6</v>
      </c>
      <c r="F311" s="117">
        <f t="shared" ref="F311:F312" si="117">F312</f>
        <v>0</v>
      </c>
      <c r="G311" s="112">
        <f t="shared" si="98"/>
        <v>0</v>
      </c>
      <c r="H311" s="91"/>
      <c r="I311" s="92"/>
      <c r="J311" s="92"/>
    </row>
    <row r="312" spans="1:10" ht="25.5" x14ac:dyDescent="0.2">
      <c r="A312" s="118" t="s">
        <v>67</v>
      </c>
      <c r="B312" s="122" t="s">
        <v>764</v>
      </c>
      <c r="C312" s="119" t="s">
        <v>68</v>
      </c>
      <c r="D312" s="119"/>
      <c r="E312" s="117">
        <f>E313</f>
        <v>123.6</v>
      </c>
      <c r="F312" s="117">
        <f t="shared" si="117"/>
        <v>0</v>
      </c>
      <c r="G312" s="112">
        <f t="shared" si="98"/>
        <v>0</v>
      </c>
      <c r="H312" s="91"/>
      <c r="I312" s="92"/>
      <c r="J312" s="92"/>
    </row>
    <row r="313" spans="1:10" x14ac:dyDescent="0.2">
      <c r="A313" s="118" t="s">
        <v>71</v>
      </c>
      <c r="B313" s="122" t="s">
        <v>764</v>
      </c>
      <c r="C313" s="119" t="s">
        <v>72</v>
      </c>
      <c r="D313" s="119">
        <v>900304</v>
      </c>
      <c r="E313" s="117">
        <v>123.6</v>
      </c>
      <c r="F313" s="117">
        <v>0</v>
      </c>
      <c r="G313" s="112">
        <f t="shared" si="98"/>
        <v>0</v>
      </c>
      <c r="H313" s="91"/>
      <c r="I313" s="92"/>
      <c r="J313" s="92"/>
    </row>
    <row r="314" spans="1:10" x14ac:dyDescent="0.2">
      <c r="A314" s="113" t="s">
        <v>161</v>
      </c>
      <c r="B314" s="123" t="s">
        <v>413</v>
      </c>
      <c r="C314" s="73"/>
      <c r="D314" s="73"/>
      <c r="E314" s="93">
        <f>E315</f>
        <v>45119.4</v>
      </c>
      <c r="F314" s="93">
        <f>F315</f>
        <v>29768.1</v>
      </c>
      <c r="G314" s="112">
        <f t="shared" si="98"/>
        <v>65.976276280269673</v>
      </c>
      <c r="H314" s="91"/>
      <c r="I314" s="92"/>
      <c r="J314" s="92"/>
    </row>
    <row r="315" spans="1:10" x14ac:dyDescent="0.2">
      <c r="A315" s="113" t="s">
        <v>414</v>
      </c>
      <c r="B315" s="123" t="s">
        <v>415</v>
      </c>
      <c r="C315" s="74"/>
      <c r="D315" s="74"/>
      <c r="E315" s="93">
        <f>E316+E319</f>
        <v>45119.4</v>
      </c>
      <c r="F315" s="93">
        <f t="shared" ref="F315" si="118">F316+F319</f>
        <v>29768.1</v>
      </c>
      <c r="G315" s="112">
        <f t="shared" si="98"/>
        <v>65.976276280269673</v>
      </c>
      <c r="H315" s="91"/>
      <c r="I315" s="92"/>
      <c r="J315" s="92"/>
    </row>
    <row r="316" spans="1:10" ht="25.5" x14ac:dyDescent="0.2">
      <c r="A316" s="115" t="s">
        <v>416</v>
      </c>
      <c r="B316" s="122" t="s">
        <v>417</v>
      </c>
      <c r="C316" s="71"/>
      <c r="D316" s="71"/>
      <c r="E316" s="117">
        <f t="shared" ref="E316:F317" si="119">E317</f>
        <v>45000</v>
      </c>
      <c r="F316" s="117">
        <f t="shared" si="119"/>
        <v>29768.1</v>
      </c>
      <c r="G316" s="112">
        <f t="shared" si="98"/>
        <v>66.151333333333326</v>
      </c>
      <c r="H316" s="91"/>
      <c r="I316" s="92"/>
      <c r="J316" s="92"/>
    </row>
    <row r="317" spans="1:10" ht="25.5" x14ac:dyDescent="0.2">
      <c r="A317" s="118" t="s">
        <v>67</v>
      </c>
      <c r="B317" s="122" t="s">
        <v>417</v>
      </c>
      <c r="C317" s="119" t="s">
        <v>68</v>
      </c>
      <c r="D317" s="119"/>
      <c r="E317" s="117">
        <f t="shared" si="119"/>
        <v>45000</v>
      </c>
      <c r="F317" s="117">
        <f t="shared" si="119"/>
        <v>29768.1</v>
      </c>
      <c r="G317" s="112">
        <f t="shared" si="98"/>
        <v>66.151333333333326</v>
      </c>
      <c r="H317" s="91"/>
      <c r="I317" s="92"/>
      <c r="J317" s="92"/>
    </row>
    <row r="318" spans="1:10" x14ac:dyDescent="0.2">
      <c r="A318" s="118" t="s">
        <v>69</v>
      </c>
      <c r="B318" s="122" t="s">
        <v>417</v>
      </c>
      <c r="C318" s="119" t="s">
        <v>70</v>
      </c>
      <c r="D318" s="119">
        <v>900100</v>
      </c>
      <c r="E318" s="117">
        <v>45000</v>
      </c>
      <c r="F318" s="117">
        <v>29768.1</v>
      </c>
      <c r="G318" s="112">
        <f t="shared" si="98"/>
        <v>66.151333333333326</v>
      </c>
      <c r="H318" s="91"/>
      <c r="I318" s="92"/>
      <c r="J318" s="92"/>
    </row>
    <row r="319" spans="1:10" ht="25.5" x14ac:dyDescent="0.2">
      <c r="A319" s="111" t="s">
        <v>767</v>
      </c>
      <c r="B319" s="123" t="s">
        <v>766</v>
      </c>
      <c r="C319" s="120"/>
      <c r="D319" s="120"/>
      <c r="E319" s="93">
        <f>E320</f>
        <v>119.4</v>
      </c>
      <c r="F319" s="93">
        <f t="shared" ref="F319:F321" si="120">F320</f>
        <v>0</v>
      </c>
      <c r="G319" s="112">
        <f t="shared" si="98"/>
        <v>0</v>
      </c>
      <c r="H319" s="91"/>
      <c r="I319" s="92"/>
      <c r="J319" s="92"/>
    </row>
    <row r="320" spans="1:10" ht="25.5" x14ac:dyDescent="0.2">
      <c r="A320" s="118" t="s">
        <v>763</v>
      </c>
      <c r="B320" s="122" t="s">
        <v>765</v>
      </c>
      <c r="C320" s="119"/>
      <c r="D320" s="119"/>
      <c r="E320" s="117">
        <f>E321</f>
        <v>119.4</v>
      </c>
      <c r="F320" s="117">
        <f t="shared" si="120"/>
        <v>0</v>
      </c>
      <c r="G320" s="112">
        <f t="shared" si="98"/>
        <v>0</v>
      </c>
      <c r="H320" s="91"/>
      <c r="I320" s="92"/>
      <c r="J320" s="92"/>
    </row>
    <row r="321" spans="1:10" ht="25.5" x14ac:dyDescent="0.2">
      <c r="A321" s="118" t="s">
        <v>67</v>
      </c>
      <c r="B321" s="122" t="s">
        <v>765</v>
      </c>
      <c r="C321" s="119" t="s">
        <v>68</v>
      </c>
      <c r="D321" s="119"/>
      <c r="E321" s="117">
        <f>E322</f>
        <v>119.4</v>
      </c>
      <c r="F321" s="117">
        <f t="shared" si="120"/>
        <v>0</v>
      </c>
      <c r="G321" s="112">
        <f t="shared" si="98"/>
        <v>0</v>
      </c>
      <c r="H321" s="91"/>
      <c r="I321" s="92"/>
      <c r="J321" s="92"/>
    </row>
    <row r="322" spans="1:10" x14ac:dyDescent="0.2">
      <c r="A322" s="118" t="s">
        <v>69</v>
      </c>
      <c r="B322" s="122" t="s">
        <v>765</v>
      </c>
      <c r="C322" s="119" t="s">
        <v>70</v>
      </c>
      <c r="D322" s="119">
        <v>900304</v>
      </c>
      <c r="E322" s="117">
        <v>119.4</v>
      </c>
      <c r="F322" s="117">
        <v>0</v>
      </c>
      <c r="G322" s="112">
        <f t="shared" si="98"/>
        <v>0</v>
      </c>
      <c r="H322" s="91"/>
      <c r="I322" s="92"/>
      <c r="J322" s="92"/>
    </row>
    <row r="323" spans="1:10" s="79" customFormat="1" x14ac:dyDescent="0.2">
      <c r="A323" s="111" t="s">
        <v>89</v>
      </c>
      <c r="B323" s="123" t="s">
        <v>111</v>
      </c>
      <c r="C323" s="120"/>
      <c r="D323" s="120"/>
      <c r="E323" s="93">
        <f>E324</f>
        <v>1142.5999999999999</v>
      </c>
      <c r="F323" s="93">
        <f t="shared" ref="F323:F326" si="121">F324</f>
        <v>909.3</v>
      </c>
      <c r="G323" s="112">
        <f t="shared" si="98"/>
        <v>79.581655872571332</v>
      </c>
      <c r="H323" s="94"/>
      <c r="I323" s="95"/>
      <c r="J323" s="95"/>
    </row>
    <row r="324" spans="1:10" s="79" customFormat="1" ht="27.75" customHeight="1" x14ac:dyDescent="0.2">
      <c r="A324" s="111" t="s">
        <v>289</v>
      </c>
      <c r="B324" s="123" t="s">
        <v>112</v>
      </c>
      <c r="C324" s="120"/>
      <c r="D324" s="120"/>
      <c r="E324" s="93">
        <f>E325</f>
        <v>1142.5999999999999</v>
      </c>
      <c r="F324" s="93">
        <f t="shared" si="121"/>
        <v>909.3</v>
      </c>
      <c r="G324" s="112">
        <f t="shared" si="98"/>
        <v>79.581655872571332</v>
      </c>
      <c r="H324" s="94"/>
      <c r="I324" s="95"/>
      <c r="J324" s="95"/>
    </row>
    <row r="325" spans="1:10" ht="29.25" customHeight="1" x14ac:dyDescent="0.2">
      <c r="A325" s="118" t="s">
        <v>306</v>
      </c>
      <c r="B325" s="122" t="s">
        <v>418</v>
      </c>
      <c r="C325" s="119"/>
      <c r="D325" s="119"/>
      <c r="E325" s="117">
        <f>E326</f>
        <v>1142.5999999999999</v>
      </c>
      <c r="F325" s="117">
        <f t="shared" si="121"/>
        <v>909.3</v>
      </c>
      <c r="G325" s="112">
        <f t="shared" si="98"/>
        <v>79.581655872571332</v>
      </c>
      <c r="H325" s="91"/>
      <c r="I325" s="92"/>
      <c r="J325" s="92"/>
    </row>
    <row r="326" spans="1:10" x14ac:dyDescent="0.2">
      <c r="A326" s="118" t="s">
        <v>73</v>
      </c>
      <c r="B326" s="122" t="s">
        <v>418</v>
      </c>
      <c r="C326" s="119">
        <v>200</v>
      </c>
      <c r="D326" s="119"/>
      <c r="E326" s="117">
        <f>E327</f>
        <v>1142.5999999999999</v>
      </c>
      <c r="F326" s="117">
        <f t="shared" si="121"/>
        <v>909.3</v>
      </c>
      <c r="G326" s="112">
        <f t="shared" si="98"/>
        <v>79.581655872571332</v>
      </c>
      <c r="H326" s="91"/>
      <c r="I326" s="92"/>
      <c r="J326" s="92"/>
    </row>
    <row r="327" spans="1:10" ht="25.5" x14ac:dyDescent="0.2">
      <c r="A327" s="118" t="s">
        <v>75</v>
      </c>
      <c r="B327" s="122" t="s">
        <v>418</v>
      </c>
      <c r="C327" s="119">
        <v>240</v>
      </c>
      <c r="D327" s="119">
        <v>900100</v>
      </c>
      <c r="E327" s="117">
        <v>1142.5999999999999</v>
      </c>
      <c r="F327" s="117">
        <v>909.3</v>
      </c>
      <c r="G327" s="112">
        <f t="shared" si="98"/>
        <v>79.581655872571332</v>
      </c>
      <c r="H327" s="91"/>
      <c r="I327" s="92"/>
      <c r="J327" s="92"/>
    </row>
    <row r="328" spans="1:10" ht="23.25" customHeight="1" x14ac:dyDescent="0.2">
      <c r="A328" s="113" t="s">
        <v>461</v>
      </c>
      <c r="B328" s="123" t="s">
        <v>113</v>
      </c>
      <c r="C328" s="76"/>
      <c r="D328" s="76"/>
      <c r="E328" s="93">
        <f>E329+E340+E334</f>
        <v>6641.9</v>
      </c>
      <c r="F328" s="93">
        <f>F329+F340+F334</f>
        <v>2817.7000000000003</v>
      </c>
      <c r="G328" s="112">
        <f t="shared" si="98"/>
        <v>42.42310182327347</v>
      </c>
      <c r="H328" s="91"/>
      <c r="I328" s="92"/>
      <c r="J328" s="92"/>
    </row>
    <row r="329" spans="1:10" ht="25.5" x14ac:dyDescent="0.2">
      <c r="A329" s="113" t="s">
        <v>462</v>
      </c>
      <c r="B329" s="123" t="s">
        <v>205</v>
      </c>
      <c r="C329" s="120"/>
      <c r="D329" s="120"/>
      <c r="E329" s="93">
        <f t="shared" ref="E329:F332" si="122">E330</f>
        <v>1197</v>
      </c>
      <c r="F329" s="93">
        <f t="shared" si="122"/>
        <v>1150.9000000000001</v>
      </c>
      <c r="G329" s="112">
        <f t="shared" ref="G329:G392" si="123">F329/E329*100</f>
        <v>96.148705096073527</v>
      </c>
      <c r="H329" s="91"/>
      <c r="I329" s="92"/>
      <c r="J329" s="92"/>
    </row>
    <row r="330" spans="1:10" ht="33" customHeight="1" x14ac:dyDescent="0.2">
      <c r="A330" s="113" t="s">
        <v>463</v>
      </c>
      <c r="B330" s="123" t="s">
        <v>206</v>
      </c>
      <c r="C330" s="120"/>
      <c r="D330" s="120"/>
      <c r="E330" s="93">
        <f t="shared" si="122"/>
        <v>1197</v>
      </c>
      <c r="F330" s="93">
        <f t="shared" si="122"/>
        <v>1150.9000000000001</v>
      </c>
      <c r="G330" s="112">
        <f t="shared" si="123"/>
        <v>96.148705096073527</v>
      </c>
      <c r="H330" s="91"/>
      <c r="I330" s="92"/>
      <c r="J330" s="92"/>
    </row>
    <row r="331" spans="1:10" x14ac:dyDescent="0.2">
      <c r="A331" s="118" t="s">
        <v>275</v>
      </c>
      <c r="B331" s="122" t="s">
        <v>276</v>
      </c>
      <c r="C331" s="119"/>
      <c r="D331" s="119"/>
      <c r="E331" s="117">
        <f t="shared" si="122"/>
        <v>1197</v>
      </c>
      <c r="F331" s="117">
        <f t="shared" si="122"/>
        <v>1150.9000000000001</v>
      </c>
      <c r="G331" s="112">
        <f t="shared" si="123"/>
        <v>96.148705096073527</v>
      </c>
      <c r="H331" s="91"/>
      <c r="I331" s="92"/>
      <c r="J331" s="92"/>
    </row>
    <row r="332" spans="1:10" ht="25.5" x14ac:dyDescent="0.2">
      <c r="A332" s="118" t="s">
        <v>67</v>
      </c>
      <c r="B332" s="122" t="s">
        <v>276</v>
      </c>
      <c r="C332" s="119" t="s">
        <v>68</v>
      </c>
      <c r="D332" s="119"/>
      <c r="E332" s="117">
        <f t="shared" si="122"/>
        <v>1197</v>
      </c>
      <c r="F332" s="117">
        <f t="shared" si="122"/>
        <v>1150.9000000000001</v>
      </c>
      <c r="G332" s="112">
        <f t="shared" si="123"/>
        <v>96.148705096073527</v>
      </c>
      <c r="H332" s="91"/>
      <c r="I332" s="92"/>
      <c r="J332" s="92"/>
    </row>
    <row r="333" spans="1:10" x14ac:dyDescent="0.2">
      <c r="A333" s="118" t="s">
        <v>69</v>
      </c>
      <c r="B333" s="122" t="s">
        <v>276</v>
      </c>
      <c r="C333" s="119" t="s">
        <v>70</v>
      </c>
      <c r="D333" s="119">
        <v>900100</v>
      </c>
      <c r="E333" s="117">
        <v>1197</v>
      </c>
      <c r="F333" s="117">
        <v>1150.9000000000001</v>
      </c>
      <c r="G333" s="112">
        <f t="shared" si="123"/>
        <v>96.148705096073527</v>
      </c>
      <c r="H333" s="91"/>
      <c r="I333" s="92"/>
      <c r="J333" s="92"/>
    </row>
    <row r="334" spans="1:10" x14ac:dyDescent="0.2">
      <c r="A334" s="111" t="s">
        <v>310</v>
      </c>
      <c r="B334" s="123" t="s">
        <v>311</v>
      </c>
      <c r="C334" s="119"/>
      <c r="D334" s="119"/>
      <c r="E334" s="93">
        <f>E335</f>
        <v>948.90000000000009</v>
      </c>
      <c r="F334" s="93">
        <f t="shared" ref="F334:F335" si="124">F335</f>
        <v>474.4</v>
      </c>
      <c r="G334" s="112">
        <f t="shared" si="123"/>
        <v>49.994730740857833</v>
      </c>
      <c r="H334" s="91"/>
      <c r="I334" s="92"/>
      <c r="J334" s="92"/>
    </row>
    <row r="335" spans="1:10" ht="25.5" x14ac:dyDescent="0.2">
      <c r="A335" s="143" t="s">
        <v>464</v>
      </c>
      <c r="B335" s="123" t="s">
        <v>343</v>
      </c>
      <c r="C335" s="120"/>
      <c r="D335" s="120"/>
      <c r="E335" s="93">
        <f>E336</f>
        <v>948.90000000000009</v>
      </c>
      <c r="F335" s="93">
        <f t="shared" si="124"/>
        <v>474.4</v>
      </c>
      <c r="G335" s="112">
        <f t="shared" si="123"/>
        <v>49.994730740857833</v>
      </c>
      <c r="H335" s="91"/>
      <c r="I335" s="92"/>
      <c r="J335" s="92"/>
    </row>
    <row r="336" spans="1:10" ht="38.25" x14ac:dyDescent="0.2">
      <c r="A336" s="144" t="s">
        <v>344</v>
      </c>
      <c r="B336" s="122" t="s">
        <v>345</v>
      </c>
      <c r="C336" s="74"/>
      <c r="D336" s="74"/>
      <c r="E336" s="93">
        <f t="shared" ref="E336:F336" si="125">E337</f>
        <v>948.90000000000009</v>
      </c>
      <c r="F336" s="93">
        <f t="shared" si="125"/>
        <v>474.4</v>
      </c>
      <c r="G336" s="112">
        <f t="shared" si="123"/>
        <v>49.994730740857833</v>
      </c>
      <c r="H336" s="91"/>
      <c r="I336" s="92"/>
      <c r="J336" s="92"/>
    </row>
    <row r="337" spans="1:10" x14ac:dyDescent="0.2">
      <c r="A337" s="118" t="s">
        <v>73</v>
      </c>
      <c r="B337" s="122" t="s">
        <v>345</v>
      </c>
      <c r="C337" s="119" t="s">
        <v>74</v>
      </c>
      <c r="D337" s="119"/>
      <c r="E337" s="117">
        <f>E338+E339</f>
        <v>948.90000000000009</v>
      </c>
      <c r="F337" s="117">
        <f>F338+F339</f>
        <v>474.4</v>
      </c>
      <c r="G337" s="112">
        <f t="shared" si="123"/>
        <v>49.994730740857833</v>
      </c>
      <c r="H337" s="91"/>
      <c r="I337" s="92"/>
      <c r="J337" s="92"/>
    </row>
    <row r="338" spans="1:10" ht="17.25" customHeight="1" x14ac:dyDescent="0.2">
      <c r="A338" s="118" t="s">
        <v>75</v>
      </c>
      <c r="B338" s="122" t="s">
        <v>345</v>
      </c>
      <c r="C338" s="119" t="s">
        <v>76</v>
      </c>
      <c r="D338" s="119">
        <v>900302</v>
      </c>
      <c r="E338" s="117">
        <v>749.6</v>
      </c>
      <c r="F338" s="117">
        <v>374.8</v>
      </c>
      <c r="G338" s="112">
        <f t="shared" si="123"/>
        <v>50</v>
      </c>
      <c r="H338" s="91"/>
      <c r="I338" s="92"/>
      <c r="J338" s="92"/>
    </row>
    <row r="339" spans="1:10" ht="16.5" customHeight="1" x14ac:dyDescent="0.2">
      <c r="A339" s="118" t="s">
        <v>75</v>
      </c>
      <c r="B339" s="122" t="s">
        <v>345</v>
      </c>
      <c r="C339" s="119" t="s">
        <v>76</v>
      </c>
      <c r="D339" s="119">
        <v>900100</v>
      </c>
      <c r="E339" s="117">
        <v>199.3</v>
      </c>
      <c r="F339" s="117">
        <v>99.6</v>
      </c>
      <c r="G339" s="112">
        <f t="shared" si="123"/>
        <v>49.974912192674353</v>
      </c>
      <c r="H339" s="91"/>
      <c r="I339" s="92"/>
      <c r="J339" s="92"/>
    </row>
    <row r="340" spans="1:10" ht="25.5" x14ac:dyDescent="0.2">
      <c r="A340" s="113" t="s">
        <v>465</v>
      </c>
      <c r="B340" s="123" t="s">
        <v>114</v>
      </c>
      <c r="C340" s="120"/>
      <c r="D340" s="120"/>
      <c r="E340" s="93">
        <f t="shared" ref="E340:F341" si="126">E341</f>
        <v>4496</v>
      </c>
      <c r="F340" s="93">
        <f t="shared" si="126"/>
        <v>1192.4000000000001</v>
      </c>
      <c r="G340" s="112">
        <f t="shared" si="123"/>
        <v>26.521352313167263</v>
      </c>
      <c r="H340" s="91"/>
      <c r="I340" s="92"/>
      <c r="J340" s="92"/>
    </row>
    <row r="341" spans="1:10" x14ac:dyDescent="0.2">
      <c r="A341" s="113" t="s">
        <v>641</v>
      </c>
      <c r="B341" s="122" t="s">
        <v>115</v>
      </c>
      <c r="C341" s="119"/>
      <c r="D341" s="119"/>
      <c r="E341" s="117">
        <f>E342</f>
        <v>4496</v>
      </c>
      <c r="F341" s="117">
        <f t="shared" si="126"/>
        <v>1192.4000000000001</v>
      </c>
      <c r="G341" s="112">
        <f t="shared" si="123"/>
        <v>26.521352313167263</v>
      </c>
      <c r="H341" s="91"/>
      <c r="I341" s="92"/>
      <c r="J341" s="92"/>
    </row>
    <row r="342" spans="1:10" ht="25.5" x14ac:dyDescent="0.2">
      <c r="A342" s="124" t="s">
        <v>640</v>
      </c>
      <c r="B342" s="122" t="s">
        <v>207</v>
      </c>
      <c r="C342" s="74"/>
      <c r="D342" s="74"/>
      <c r="E342" s="93">
        <f>E345+E343</f>
        <v>4496</v>
      </c>
      <c r="F342" s="93">
        <f t="shared" ref="F342" si="127">F345+F343</f>
        <v>1192.4000000000001</v>
      </c>
      <c r="G342" s="112">
        <f t="shared" si="123"/>
        <v>26.521352313167263</v>
      </c>
      <c r="H342" s="91"/>
      <c r="I342" s="92"/>
      <c r="J342" s="92"/>
    </row>
    <row r="343" spans="1:10" ht="38.25" x14ac:dyDescent="0.2">
      <c r="A343" s="118" t="s">
        <v>78</v>
      </c>
      <c r="B343" s="122" t="s">
        <v>207</v>
      </c>
      <c r="C343" s="119" t="s">
        <v>79</v>
      </c>
      <c r="D343" s="119"/>
      <c r="E343" s="117">
        <f>E344</f>
        <v>221</v>
      </c>
      <c r="F343" s="117">
        <f t="shared" ref="F343" si="128">F344</f>
        <v>0</v>
      </c>
      <c r="G343" s="112">
        <f t="shared" si="123"/>
        <v>0</v>
      </c>
      <c r="H343" s="91"/>
      <c r="I343" s="92"/>
      <c r="J343" s="92"/>
    </row>
    <row r="344" spans="1:10" x14ac:dyDescent="0.2">
      <c r="A344" s="118" t="s">
        <v>80</v>
      </c>
      <c r="B344" s="122" t="s">
        <v>207</v>
      </c>
      <c r="C344" s="119" t="s">
        <v>81</v>
      </c>
      <c r="D344" s="119">
        <v>900303</v>
      </c>
      <c r="E344" s="117">
        <v>221</v>
      </c>
      <c r="F344" s="117">
        <v>0</v>
      </c>
      <c r="G344" s="112">
        <f t="shared" si="123"/>
        <v>0</v>
      </c>
      <c r="H344" s="91"/>
      <c r="I344" s="92"/>
      <c r="J344" s="92"/>
    </row>
    <row r="345" spans="1:10" x14ac:dyDescent="0.2">
      <c r="A345" s="135" t="s">
        <v>98</v>
      </c>
      <c r="B345" s="122" t="s">
        <v>207</v>
      </c>
      <c r="C345" s="119" t="s">
        <v>74</v>
      </c>
      <c r="D345" s="119"/>
      <c r="E345" s="117">
        <f t="shared" ref="E345:F345" si="129">E346</f>
        <v>4275</v>
      </c>
      <c r="F345" s="117">
        <f t="shared" si="129"/>
        <v>1192.4000000000001</v>
      </c>
      <c r="G345" s="112">
        <f t="shared" si="123"/>
        <v>27.892397660818713</v>
      </c>
      <c r="H345" s="91"/>
      <c r="I345" s="92"/>
      <c r="J345" s="92"/>
    </row>
    <row r="346" spans="1:10" ht="25.5" x14ac:dyDescent="0.2">
      <c r="A346" s="145" t="s">
        <v>75</v>
      </c>
      <c r="B346" s="122" t="s">
        <v>207</v>
      </c>
      <c r="C346" s="119" t="s">
        <v>76</v>
      </c>
      <c r="D346" s="119">
        <v>900303</v>
      </c>
      <c r="E346" s="117">
        <v>4275</v>
      </c>
      <c r="F346" s="117">
        <v>1192.4000000000001</v>
      </c>
      <c r="G346" s="112">
        <f t="shared" si="123"/>
        <v>27.892397660818713</v>
      </c>
      <c r="H346" s="91"/>
      <c r="I346" s="92"/>
      <c r="J346" s="92"/>
    </row>
    <row r="347" spans="1:10" s="81" customFormat="1" ht="21" customHeight="1" x14ac:dyDescent="0.2">
      <c r="A347" s="84" t="s">
        <v>309</v>
      </c>
      <c r="B347" s="85" t="s">
        <v>101</v>
      </c>
      <c r="C347" s="72"/>
      <c r="D347" s="72"/>
      <c r="E347" s="93">
        <f>E348+E373+E364</f>
        <v>76762.099999999991</v>
      </c>
      <c r="F347" s="93">
        <f>F348+F373+F364</f>
        <v>12814.2</v>
      </c>
      <c r="G347" s="112">
        <f t="shared" si="123"/>
        <v>16.693394266180839</v>
      </c>
      <c r="H347" s="91"/>
      <c r="I347" s="91"/>
      <c r="J347" s="91"/>
    </row>
    <row r="348" spans="1:10" s="81" customFormat="1" ht="18" customHeight="1" x14ac:dyDescent="0.2">
      <c r="A348" s="113" t="s">
        <v>466</v>
      </c>
      <c r="B348" s="123" t="s">
        <v>102</v>
      </c>
      <c r="C348" s="120"/>
      <c r="D348" s="120"/>
      <c r="E348" s="93">
        <f>E349+E360</f>
        <v>56900.4</v>
      </c>
      <c r="F348" s="93">
        <f>F349+F360</f>
        <v>182</v>
      </c>
      <c r="G348" s="112">
        <f t="shared" si="123"/>
        <v>0.31985715390401476</v>
      </c>
      <c r="H348" s="91"/>
      <c r="I348" s="91"/>
      <c r="J348" s="91"/>
    </row>
    <row r="349" spans="1:10" s="81" customFormat="1" ht="25.5" x14ac:dyDescent="0.2">
      <c r="A349" s="146" t="s">
        <v>181</v>
      </c>
      <c r="B349" s="123" t="s">
        <v>182</v>
      </c>
      <c r="C349" s="120"/>
      <c r="D349" s="120"/>
      <c r="E349" s="93">
        <f>E354+E357+E350</f>
        <v>56718</v>
      </c>
      <c r="F349" s="93">
        <f t="shared" ref="F349" si="130">F354+F357+F350</f>
        <v>0</v>
      </c>
      <c r="G349" s="112">
        <f t="shared" si="123"/>
        <v>0</v>
      </c>
      <c r="H349" s="91"/>
      <c r="I349" s="91"/>
      <c r="J349" s="91"/>
    </row>
    <row r="350" spans="1:10" s="81" customFormat="1" ht="25.5" x14ac:dyDescent="0.2">
      <c r="A350" s="115" t="s">
        <v>739</v>
      </c>
      <c r="B350" s="122" t="s">
        <v>740</v>
      </c>
      <c r="C350" s="119"/>
      <c r="D350" s="120"/>
      <c r="E350" s="117">
        <f>E351</f>
        <v>55572</v>
      </c>
      <c r="F350" s="117">
        <f t="shared" ref="F350" si="131">F351</f>
        <v>0</v>
      </c>
      <c r="G350" s="112">
        <f t="shared" si="123"/>
        <v>0</v>
      </c>
      <c r="H350" s="91"/>
      <c r="I350" s="91"/>
      <c r="J350" s="91"/>
    </row>
    <row r="351" spans="1:10" s="81" customFormat="1" x14ac:dyDescent="0.2">
      <c r="A351" s="135" t="s">
        <v>98</v>
      </c>
      <c r="B351" s="122" t="s">
        <v>740</v>
      </c>
      <c r="C351" s="119" t="s">
        <v>74</v>
      </c>
      <c r="D351" s="120"/>
      <c r="E351" s="117">
        <f>E352+E353</f>
        <v>55572</v>
      </c>
      <c r="F351" s="117">
        <f t="shared" ref="F351" si="132">F352+F353</f>
        <v>0</v>
      </c>
      <c r="G351" s="112">
        <f t="shared" si="123"/>
        <v>0</v>
      </c>
      <c r="H351" s="91"/>
      <c r="I351" s="91"/>
      <c r="J351" s="91"/>
    </row>
    <row r="352" spans="1:10" s="81" customFormat="1" ht="25.5" x14ac:dyDescent="0.2">
      <c r="A352" s="145" t="s">
        <v>75</v>
      </c>
      <c r="B352" s="122" t="s">
        <v>740</v>
      </c>
      <c r="C352" s="119" t="s">
        <v>76</v>
      </c>
      <c r="D352" s="119">
        <v>900302</v>
      </c>
      <c r="E352" s="117">
        <v>43902</v>
      </c>
      <c r="F352" s="117">
        <v>0</v>
      </c>
      <c r="G352" s="112">
        <f t="shared" si="123"/>
        <v>0</v>
      </c>
      <c r="H352" s="91"/>
      <c r="I352" s="91"/>
      <c r="J352" s="91"/>
    </row>
    <row r="353" spans="1:11" s="81" customFormat="1" ht="25.5" x14ac:dyDescent="0.2">
      <c r="A353" s="145" t="s">
        <v>75</v>
      </c>
      <c r="B353" s="122" t="s">
        <v>740</v>
      </c>
      <c r="C353" s="119" t="s">
        <v>76</v>
      </c>
      <c r="D353" s="119">
        <v>900100</v>
      </c>
      <c r="E353" s="117">
        <v>11670</v>
      </c>
      <c r="F353" s="117">
        <v>0</v>
      </c>
      <c r="G353" s="112">
        <f t="shared" si="123"/>
        <v>0</v>
      </c>
      <c r="H353" s="91"/>
      <c r="I353" s="91"/>
      <c r="J353" s="91"/>
    </row>
    <row r="354" spans="1:11" s="81" customFormat="1" ht="38.25" x14ac:dyDescent="0.2">
      <c r="A354" s="115" t="s">
        <v>637</v>
      </c>
      <c r="B354" s="122" t="s">
        <v>636</v>
      </c>
      <c r="C354" s="120"/>
      <c r="D354" s="120"/>
      <c r="E354" s="117">
        <f>E355</f>
        <v>546</v>
      </c>
      <c r="F354" s="117">
        <f t="shared" ref="F354" si="133">F355</f>
        <v>0</v>
      </c>
      <c r="G354" s="112">
        <f t="shared" si="123"/>
        <v>0</v>
      </c>
      <c r="H354" s="91"/>
      <c r="I354" s="91"/>
      <c r="J354" s="91"/>
    </row>
    <row r="355" spans="1:11" s="81" customFormat="1" x14ac:dyDescent="0.2">
      <c r="A355" s="135" t="s">
        <v>98</v>
      </c>
      <c r="B355" s="122" t="s">
        <v>636</v>
      </c>
      <c r="C355" s="119" t="s">
        <v>74</v>
      </c>
      <c r="D355" s="120"/>
      <c r="E355" s="117">
        <f>E356</f>
        <v>546</v>
      </c>
      <c r="F355" s="117">
        <f t="shared" ref="F355" si="134">F356</f>
        <v>0</v>
      </c>
      <c r="G355" s="112">
        <f t="shared" si="123"/>
        <v>0</v>
      </c>
      <c r="H355" s="91"/>
      <c r="I355" s="91"/>
      <c r="J355" s="91"/>
    </row>
    <row r="356" spans="1:11" s="81" customFormat="1" ht="25.5" x14ac:dyDescent="0.2">
      <c r="A356" s="145" t="s">
        <v>75</v>
      </c>
      <c r="B356" s="122" t="s">
        <v>636</v>
      </c>
      <c r="C356" s="119" t="s">
        <v>76</v>
      </c>
      <c r="D356" s="119">
        <v>900100</v>
      </c>
      <c r="E356" s="117">
        <v>546</v>
      </c>
      <c r="F356" s="117">
        <v>0</v>
      </c>
      <c r="G356" s="112">
        <f t="shared" si="123"/>
        <v>0</v>
      </c>
      <c r="H356" s="91"/>
      <c r="I356" s="91"/>
      <c r="J356" s="91"/>
    </row>
    <row r="357" spans="1:11" s="81" customFormat="1" ht="43.5" customHeight="1" x14ac:dyDescent="0.2">
      <c r="A357" s="115" t="s">
        <v>653</v>
      </c>
      <c r="B357" s="122" t="s">
        <v>652</v>
      </c>
      <c r="C357" s="119"/>
      <c r="D357" s="119"/>
      <c r="E357" s="117">
        <f>E358</f>
        <v>600</v>
      </c>
      <c r="F357" s="117">
        <f t="shared" ref="F357" si="135">F358</f>
        <v>0</v>
      </c>
      <c r="G357" s="112">
        <f t="shared" si="123"/>
        <v>0</v>
      </c>
      <c r="H357" s="91"/>
      <c r="I357" s="91"/>
      <c r="J357" s="91"/>
    </row>
    <row r="358" spans="1:11" s="81" customFormat="1" ht="25.5" x14ac:dyDescent="0.2">
      <c r="A358" s="118" t="s">
        <v>67</v>
      </c>
      <c r="B358" s="122" t="s">
        <v>652</v>
      </c>
      <c r="C358" s="119">
        <v>600</v>
      </c>
      <c r="D358" s="119"/>
      <c r="E358" s="117">
        <f>E359</f>
        <v>600</v>
      </c>
      <c r="F358" s="117">
        <f t="shared" ref="F358" si="136">F359</f>
        <v>0</v>
      </c>
      <c r="G358" s="112">
        <f t="shared" si="123"/>
        <v>0</v>
      </c>
      <c r="H358" s="91"/>
      <c r="I358" s="91"/>
      <c r="J358" s="91"/>
    </row>
    <row r="359" spans="1:11" s="81" customFormat="1" x14ac:dyDescent="0.2">
      <c r="A359" s="118" t="s">
        <v>69</v>
      </c>
      <c r="B359" s="122" t="s">
        <v>652</v>
      </c>
      <c r="C359" s="119">
        <v>610</v>
      </c>
      <c r="D359" s="119">
        <v>900100</v>
      </c>
      <c r="E359" s="117">
        <v>600</v>
      </c>
      <c r="F359" s="117">
        <v>0</v>
      </c>
      <c r="G359" s="112">
        <f t="shared" si="123"/>
        <v>0</v>
      </c>
      <c r="H359" s="91">
        <v>-389.8</v>
      </c>
      <c r="I359" s="91"/>
      <c r="J359" s="91"/>
      <c r="K359" s="81">
        <v>-389.83</v>
      </c>
    </row>
    <row r="360" spans="1:11" s="82" customFormat="1" x14ac:dyDescent="0.2">
      <c r="A360" s="111" t="s">
        <v>621</v>
      </c>
      <c r="B360" s="123" t="s">
        <v>622</v>
      </c>
      <c r="C360" s="120"/>
      <c r="D360" s="120"/>
      <c r="E360" s="93">
        <f>E361</f>
        <v>182.4</v>
      </c>
      <c r="F360" s="93">
        <f t="shared" ref="F360" si="137">F361</f>
        <v>182</v>
      </c>
      <c r="G360" s="112">
        <f t="shared" si="123"/>
        <v>99.780701754385959</v>
      </c>
      <c r="H360" s="94"/>
      <c r="I360" s="94"/>
      <c r="J360" s="94"/>
    </row>
    <row r="361" spans="1:11" s="81" customFormat="1" x14ac:dyDescent="0.2">
      <c r="A361" s="118" t="s">
        <v>692</v>
      </c>
      <c r="B361" s="122" t="s">
        <v>691</v>
      </c>
      <c r="C361" s="119"/>
      <c r="D361" s="119"/>
      <c r="E361" s="117">
        <f>E362</f>
        <v>182.4</v>
      </c>
      <c r="F361" s="117">
        <f t="shared" ref="F361:F362" si="138">F362</f>
        <v>182</v>
      </c>
      <c r="G361" s="112">
        <f t="shared" si="123"/>
        <v>99.780701754385959</v>
      </c>
      <c r="H361" s="91"/>
      <c r="I361" s="91"/>
      <c r="J361" s="91"/>
    </row>
    <row r="362" spans="1:11" s="81" customFormat="1" ht="25.5" x14ac:dyDescent="0.2">
      <c r="A362" s="118" t="s">
        <v>67</v>
      </c>
      <c r="B362" s="122" t="s">
        <v>691</v>
      </c>
      <c r="C362" s="119">
        <v>600</v>
      </c>
      <c r="D362" s="119"/>
      <c r="E362" s="117">
        <f>E363</f>
        <v>182.4</v>
      </c>
      <c r="F362" s="117">
        <f t="shared" si="138"/>
        <v>182</v>
      </c>
      <c r="G362" s="112">
        <f t="shared" si="123"/>
        <v>99.780701754385959</v>
      </c>
      <c r="H362" s="91"/>
      <c r="I362" s="91"/>
      <c r="J362" s="91"/>
    </row>
    <row r="363" spans="1:11" s="81" customFormat="1" x14ac:dyDescent="0.2">
      <c r="A363" s="118" t="s">
        <v>69</v>
      </c>
      <c r="B363" s="122" t="s">
        <v>691</v>
      </c>
      <c r="C363" s="119">
        <v>610</v>
      </c>
      <c r="D363" s="119">
        <v>900100</v>
      </c>
      <c r="E363" s="117">
        <v>182.4</v>
      </c>
      <c r="F363" s="117">
        <v>182</v>
      </c>
      <c r="G363" s="112">
        <f t="shared" si="123"/>
        <v>99.780701754385959</v>
      </c>
      <c r="H363" s="91"/>
      <c r="I363" s="91"/>
      <c r="J363" s="91"/>
    </row>
    <row r="364" spans="1:11" s="81" customFormat="1" x14ac:dyDescent="0.2">
      <c r="A364" s="111" t="s">
        <v>467</v>
      </c>
      <c r="B364" s="123" t="s">
        <v>329</v>
      </c>
      <c r="C364" s="119"/>
      <c r="D364" s="119"/>
      <c r="E364" s="93">
        <f>E365+E369</f>
        <v>1507.7</v>
      </c>
      <c r="F364" s="93">
        <f t="shared" ref="F364" si="139">F365+F369</f>
        <v>881.1</v>
      </c>
      <c r="G364" s="112">
        <f t="shared" si="123"/>
        <v>58.440007959143067</v>
      </c>
      <c r="H364" s="91"/>
      <c r="I364" s="91"/>
      <c r="J364" s="91"/>
    </row>
    <row r="365" spans="1:11" s="81" customFormat="1" ht="16.5" customHeight="1" x14ac:dyDescent="0.2">
      <c r="A365" s="118" t="s">
        <v>330</v>
      </c>
      <c r="B365" s="122" t="s">
        <v>331</v>
      </c>
      <c r="C365" s="119"/>
      <c r="D365" s="119"/>
      <c r="E365" s="117">
        <f>E366</f>
        <v>132.69999999999999</v>
      </c>
      <c r="F365" s="117">
        <f t="shared" ref="F365:F367" si="140">F366</f>
        <v>110</v>
      </c>
      <c r="G365" s="112">
        <f t="shared" si="123"/>
        <v>82.893745290128123</v>
      </c>
      <c r="H365" s="91"/>
      <c r="I365" s="91"/>
      <c r="J365" s="91"/>
    </row>
    <row r="366" spans="1:11" s="81" customFormat="1" ht="51" x14ac:dyDescent="0.2">
      <c r="A366" s="127" t="s">
        <v>749</v>
      </c>
      <c r="B366" s="122" t="s">
        <v>346</v>
      </c>
      <c r="C366" s="119"/>
      <c r="D366" s="119"/>
      <c r="E366" s="117">
        <f>E367</f>
        <v>132.69999999999999</v>
      </c>
      <c r="F366" s="117">
        <f t="shared" si="140"/>
        <v>110</v>
      </c>
      <c r="G366" s="112">
        <f t="shared" si="123"/>
        <v>82.893745290128123</v>
      </c>
      <c r="H366" s="91"/>
      <c r="I366" s="91"/>
      <c r="J366" s="91"/>
    </row>
    <row r="367" spans="1:11" s="81" customFormat="1" x14ac:dyDescent="0.2">
      <c r="A367" s="135" t="s">
        <v>98</v>
      </c>
      <c r="B367" s="122" t="s">
        <v>346</v>
      </c>
      <c r="C367" s="119">
        <v>200</v>
      </c>
      <c r="D367" s="119"/>
      <c r="E367" s="117">
        <f>E368</f>
        <v>132.69999999999999</v>
      </c>
      <c r="F367" s="117">
        <f t="shared" si="140"/>
        <v>110</v>
      </c>
      <c r="G367" s="112">
        <f t="shared" si="123"/>
        <v>82.893745290128123</v>
      </c>
      <c r="H367" s="91"/>
      <c r="I367" s="91"/>
      <c r="J367" s="91"/>
    </row>
    <row r="368" spans="1:11" s="81" customFormat="1" ht="25.5" x14ac:dyDescent="0.2">
      <c r="A368" s="135" t="s">
        <v>75</v>
      </c>
      <c r="B368" s="122" t="s">
        <v>346</v>
      </c>
      <c r="C368" s="119">
        <v>240</v>
      </c>
      <c r="D368" s="119">
        <v>900303</v>
      </c>
      <c r="E368" s="117">
        <v>132.69999999999999</v>
      </c>
      <c r="F368" s="117">
        <v>110</v>
      </c>
      <c r="G368" s="112">
        <f t="shared" si="123"/>
        <v>82.893745290128123</v>
      </c>
      <c r="H368" s="91"/>
      <c r="I368" s="91"/>
      <c r="J368" s="91"/>
    </row>
    <row r="369" spans="1:12" s="81" customFormat="1" x14ac:dyDescent="0.2">
      <c r="A369" s="147" t="s">
        <v>654</v>
      </c>
      <c r="B369" s="123" t="s">
        <v>655</v>
      </c>
      <c r="C369" s="119"/>
      <c r="D369" s="119"/>
      <c r="E369" s="93">
        <f>E370</f>
        <v>1375</v>
      </c>
      <c r="F369" s="93">
        <f t="shared" ref="F369:L369" si="141">F370</f>
        <v>771.1</v>
      </c>
      <c r="G369" s="112">
        <f t="shared" si="123"/>
        <v>56.08</v>
      </c>
      <c r="H369" s="99">
        <f t="shared" si="141"/>
        <v>0</v>
      </c>
      <c r="I369" s="100">
        <f t="shared" si="141"/>
        <v>0</v>
      </c>
      <c r="J369" s="100">
        <f t="shared" si="141"/>
        <v>0</v>
      </c>
      <c r="K369" s="100">
        <f t="shared" si="141"/>
        <v>0</v>
      </c>
      <c r="L369" s="100">
        <f t="shared" si="141"/>
        <v>0</v>
      </c>
    </row>
    <row r="370" spans="1:12" s="81" customFormat="1" x14ac:dyDescent="0.2">
      <c r="A370" s="145" t="s">
        <v>679</v>
      </c>
      <c r="B370" s="122" t="s">
        <v>678</v>
      </c>
      <c r="C370" s="119"/>
      <c r="D370" s="119"/>
      <c r="E370" s="117">
        <f>E371</f>
        <v>1375</v>
      </c>
      <c r="F370" s="117">
        <f t="shared" ref="F370:F371" si="142">F371</f>
        <v>771.1</v>
      </c>
      <c r="G370" s="112">
        <f t="shared" si="123"/>
        <v>56.08</v>
      </c>
      <c r="H370" s="91"/>
      <c r="I370" s="91"/>
      <c r="J370" s="91"/>
    </row>
    <row r="371" spans="1:12" s="81" customFormat="1" ht="25.5" x14ac:dyDescent="0.2">
      <c r="A371" s="118" t="s">
        <v>67</v>
      </c>
      <c r="B371" s="122" t="s">
        <v>678</v>
      </c>
      <c r="C371" s="119">
        <v>600</v>
      </c>
      <c r="D371" s="119"/>
      <c r="E371" s="117">
        <f>E372</f>
        <v>1375</v>
      </c>
      <c r="F371" s="117">
        <f t="shared" si="142"/>
        <v>771.1</v>
      </c>
      <c r="G371" s="112">
        <f t="shared" si="123"/>
        <v>56.08</v>
      </c>
      <c r="H371" s="91"/>
      <c r="I371" s="91"/>
      <c r="J371" s="91"/>
    </row>
    <row r="372" spans="1:12" s="81" customFormat="1" x14ac:dyDescent="0.2">
      <c r="A372" s="118" t="s">
        <v>69</v>
      </c>
      <c r="B372" s="122" t="s">
        <v>678</v>
      </c>
      <c r="C372" s="119">
        <v>610</v>
      </c>
      <c r="D372" s="119">
        <v>900100</v>
      </c>
      <c r="E372" s="117">
        <v>1375</v>
      </c>
      <c r="F372" s="117">
        <v>771.1</v>
      </c>
      <c r="G372" s="112">
        <f t="shared" si="123"/>
        <v>56.08</v>
      </c>
      <c r="H372" s="91"/>
      <c r="I372" s="91"/>
      <c r="J372" s="91"/>
    </row>
    <row r="373" spans="1:12" s="81" customFormat="1" x14ac:dyDescent="0.2">
      <c r="A373" s="113" t="s">
        <v>468</v>
      </c>
      <c r="B373" s="123" t="s">
        <v>183</v>
      </c>
      <c r="C373" s="120"/>
      <c r="D373" s="120"/>
      <c r="E373" s="93">
        <f>E374+E378</f>
        <v>18354</v>
      </c>
      <c r="F373" s="93">
        <f>F374+F378</f>
        <v>11751.1</v>
      </c>
      <c r="G373" s="112">
        <f t="shared" si="123"/>
        <v>64.024735752424547</v>
      </c>
      <c r="H373" s="91"/>
      <c r="I373" s="91"/>
      <c r="J373" s="91"/>
    </row>
    <row r="374" spans="1:12" s="81" customFormat="1" ht="25.5" x14ac:dyDescent="0.2">
      <c r="A374" s="113" t="s">
        <v>469</v>
      </c>
      <c r="B374" s="123" t="s">
        <v>470</v>
      </c>
      <c r="C374" s="120"/>
      <c r="D374" s="120"/>
      <c r="E374" s="93">
        <f>E375</f>
        <v>12500</v>
      </c>
      <c r="F374" s="93">
        <f t="shared" ref="F374" si="143">F375</f>
        <v>9407</v>
      </c>
      <c r="G374" s="112">
        <f t="shared" si="123"/>
        <v>75.256</v>
      </c>
      <c r="H374" s="91"/>
      <c r="I374" s="91"/>
      <c r="J374" s="91"/>
    </row>
    <row r="375" spans="1:12" s="81" customFormat="1" x14ac:dyDescent="0.2">
      <c r="A375" s="145" t="s">
        <v>315</v>
      </c>
      <c r="B375" s="122" t="s">
        <v>471</v>
      </c>
      <c r="C375" s="119"/>
      <c r="D375" s="119"/>
      <c r="E375" s="117">
        <f>E376</f>
        <v>12500</v>
      </c>
      <c r="F375" s="117">
        <f t="shared" ref="F375:F376" si="144">F376</f>
        <v>9407</v>
      </c>
      <c r="G375" s="112">
        <f t="shared" si="123"/>
        <v>75.256</v>
      </c>
      <c r="H375" s="91"/>
      <c r="I375" s="91"/>
      <c r="J375" s="91"/>
    </row>
    <row r="376" spans="1:12" s="81" customFormat="1" x14ac:dyDescent="0.2">
      <c r="A376" s="135" t="s">
        <v>98</v>
      </c>
      <c r="B376" s="122" t="s">
        <v>471</v>
      </c>
      <c r="C376" s="119" t="s">
        <v>74</v>
      </c>
      <c r="D376" s="71"/>
      <c r="E376" s="117">
        <f>E377</f>
        <v>12500</v>
      </c>
      <c r="F376" s="117">
        <f t="shared" si="144"/>
        <v>9407</v>
      </c>
      <c r="G376" s="112">
        <f t="shared" si="123"/>
        <v>75.256</v>
      </c>
      <c r="H376" s="91"/>
      <c r="I376" s="91"/>
      <c r="J376" s="91"/>
    </row>
    <row r="377" spans="1:12" s="81" customFormat="1" ht="25.5" x14ac:dyDescent="0.2">
      <c r="A377" s="145" t="s">
        <v>75</v>
      </c>
      <c r="B377" s="122" t="s">
        <v>471</v>
      </c>
      <c r="C377" s="119" t="s">
        <v>76</v>
      </c>
      <c r="D377" s="119">
        <v>900100</v>
      </c>
      <c r="E377" s="117">
        <v>12500</v>
      </c>
      <c r="F377" s="117">
        <v>9407</v>
      </c>
      <c r="G377" s="112">
        <f t="shared" si="123"/>
        <v>75.256</v>
      </c>
      <c r="H377" s="91"/>
      <c r="I377" s="91"/>
      <c r="J377" s="91"/>
    </row>
    <row r="378" spans="1:12" s="81" customFormat="1" ht="25.5" x14ac:dyDescent="0.2">
      <c r="A378" s="148" t="s">
        <v>472</v>
      </c>
      <c r="B378" s="123" t="s">
        <v>473</v>
      </c>
      <c r="C378" s="119"/>
      <c r="D378" s="119"/>
      <c r="E378" s="117">
        <f>E379+E382+E385</f>
        <v>5854</v>
      </c>
      <c r="F378" s="117">
        <f t="shared" ref="F378:L378" si="145">F379+F382+F385</f>
        <v>2344.1000000000004</v>
      </c>
      <c r="G378" s="112">
        <f t="shared" si="123"/>
        <v>40.042705842159215</v>
      </c>
      <c r="H378" s="99">
        <f t="shared" si="145"/>
        <v>0</v>
      </c>
      <c r="I378" s="100">
        <f t="shared" si="145"/>
        <v>0</v>
      </c>
      <c r="J378" s="100">
        <f t="shared" si="145"/>
        <v>0</v>
      </c>
      <c r="K378" s="100">
        <f t="shared" si="145"/>
        <v>0</v>
      </c>
      <c r="L378" s="100">
        <f t="shared" si="145"/>
        <v>0</v>
      </c>
    </row>
    <row r="379" spans="1:12" s="81" customFormat="1" ht="25.5" x14ac:dyDescent="0.2">
      <c r="A379" s="145" t="s">
        <v>656</v>
      </c>
      <c r="B379" s="122" t="s">
        <v>631</v>
      </c>
      <c r="C379" s="119"/>
      <c r="D379" s="119"/>
      <c r="E379" s="117">
        <f>E380</f>
        <v>1100</v>
      </c>
      <c r="F379" s="117">
        <f t="shared" ref="F379:F386" si="146">F380</f>
        <v>302.10000000000002</v>
      </c>
      <c r="G379" s="112">
        <f t="shared" si="123"/>
        <v>27.463636363636368</v>
      </c>
      <c r="H379" s="91"/>
      <c r="I379" s="91"/>
      <c r="J379" s="91"/>
    </row>
    <row r="380" spans="1:12" s="81" customFormat="1" x14ac:dyDescent="0.2">
      <c r="A380" s="135" t="s">
        <v>98</v>
      </c>
      <c r="B380" s="122" t="s">
        <v>631</v>
      </c>
      <c r="C380" s="119" t="s">
        <v>74</v>
      </c>
      <c r="D380" s="119"/>
      <c r="E380" s="117">
        <f>E381</f>
        <v>1100</v>
      </c>
      <c r="F380" s="117">
        <f t="shared" si="146"/>
        <v>302.10000000000002</v>
      </c>
      <c r="G380" s="112">
        <f t="shared" si="123"/>
        <v>27.463636363636368</v>
      </c>
      <c r="H380" s="91"/>
      <c r="I380" s="91"/>
      <c r="J380" s="91"/>
    </row>
    <row r="381" spans="1:12" s="81" customFormat="1" ht="25.5" x14ac:dyDescent="0.2">
      <c r="A381" s="145" t="s">
        <v>75</v>
      </c>
      <c r="B381" s="122" t="s">
        <v>631</v>
      </c>
      <c r="C381" s="119" t="s">
        <v>76</v>
      </c>
      <c r="D381" s="119">
        <v>900100</v>
      </c>
      <c r="E381" s="117">
        <v>1100</v>
      </c>
      <c r="F381" s="117">
        <v>302.10000000000002</v>
      </c>
      <c r="G381" s="112">
        <f t="shared" si="123"/>
        <v>27.463636363636368</v>
      </c>
      <c r="H381" s="91"/>
      <c r="I381" s="91"/>
      <c r="J381" s="91"/>
    </row>
    <row r="382" spans="1:12" s="81" customFormat="1" ht="51" x14ac:dyDescent="0.2">
      <c r="A382" s="145" t="s">
        <v>634</v>
      </c>
      <c r="B382" s="122" t="s">
        <v>632</v>
      </c>
      <c r="C382" s="119"/>
      <c r="D382" s="119"/>
      <c r="E382" s="117">
        <f>E383</f>
        <v>2218.4</v>
      </c>
      <c r="F382" s="117">
        <f t="shared" ref="F382" si="147">F383</f>
        <v>1109.2</v>
      </c>
      <c r="G382" s="112">
        <f t="shared" si="123"/>
        <v>50</v>
      </c>
      <c r="H382" s="91"/>
      <c r="I382" s="91"/>
      <c r="J382" s="91"/>
    </row>
    <row r="383" spans="1:12" s="81" customFormat="1" x14ac:dyDescent="0.2">
      <c r="A383" s="135" t="s">
        <v>98</v>
      </c>
      <c r="B383" s="122" t="s">
        <v>632</v>
      </c>
      <c r="C383" s="119" t="s">
        <v>74</v>
      </c>
      <c r="D383" s="119"/>
      <c r="E383" s="117">
        <f>E384</f>
        <v>2218.4</v>
      </c>
      <c r="F383" s="117">
        <f t="shared" si="146"/>
        <v>1109.2</v>
      </c>
      <c r="G383" s="112">
        <f t="shared" si="123"/>
        <v>50</v>
      </c>
      <c r="H383" s="91"/>
      <c r="I383" s="91"/>
      <c r="J383" s="91"/>
    </row>
    <row r="384" spans="1:12" s="81" customFormat="1" ht="25.5" x14ac:dyDescent="0.2">
      <c r="A384" s="145" t="s">
        <v>75</v>
      </c>
      <c r="B384" s="122" t="s">
        <v>632</v>
      </c>
      <c r="C384" s="119" t="s">
        <v>76</v>
      </c>
      <c r="D384" s="119">
        <v>900100</v>
      </c>
      <c r="E384" s="117">
        <v>2218.4</v>
      </c>
      <c r="F384" s="117">
        <v>1109.2</v>
      </c>
      <c r="G384" s="112">
        <f t="shared" si="123"/>
        <v>50</v>
      </c>
      <c r="H384" s="91"/>
      <c r="I384" s="91"/>
      <c r="J384" s="91"/>
    </row>
    <row r="385" spans="1:10" s="81" customFormat="1" ht="38.25" x14ac:dyDescent="0.2">
      <c r="A385" s="145" t="s">
        <v>635</v>
      </c>
      <c r="B385" s="122" t="s">
        <v>633</v>
      </c>
      <c r="C385" s="119"/>
      <c r="D385" s="119"/>
      <c r="E385" s="117">
        <f>E386</f>
        <v>2535.6</v>
      </c>
      <c r="F385" s="117">
        <f t="shared" si="146"/>
        <v>932.8</v>
      </c>
      <c r="G385" s="112">
        <f t="shared" si="123"/>
        <v>36.788136930115165</v>
      </c>
      <c r="H385" s="91"/>
      <c r="I385" s="91"/>
      <c r="J385" s="91"/>
    </row>
    <row r="386" spans="1:10" s="81" customFormat="1" x14ac:dyDescent="0.2">
      <c r="A386" s="135" t="s">
        <v>98</v>
      </c>
      <c r="B386" s="122" t="s">
        <v>633</v>
      </c>
      <c r="C386" s="119" t="s">
        <v>74</v>
      </c>
      <c r="D386" s="119"/>
      <c r="E386" s="117">
        <f>E387</f>
        <v>2535.6</v>
      </c>
      <c r="F386" s="117">
        <f t="shared" si="146"/>
        <v>932.8</v>
      </c>
      <c r="G386" s="112">
        <f t="shared" si="123"/>
        <v>36.788136930115165</v>
      </c>
      <c r="H386" s="91"/>
      <c r="I386" s="91"/>
      <c r="J386" s="91"/>
    </row>
    <row r="387" spans="1:10" s="81" customFormat="1" ht="25.5" x14ac:dyDescent="0.2">
      <c r="A387" s="145" t="s">
        <v>75</v>
      </c>
      <c r="B387" s="122" t="s">
        <v>633</v>
      </c>
      <c r="C387" s="119" t="s">
        <v>76</v>
      </c>
      <c r="D387" s="119">
        <v>900100</v>
      </c>
      <c r="E387" s="117">
        <v>2535.6</v>
      </c>
      <c r="F387" s="117">
        <v>932.8</v>
      </c>
      <c r="G387" s="112">
        <f t="shared" si="123"/>
        <v>36.788136930115165</v>
      </c>
      <c r="H387" s="91"/>
      <c r="I387" s="91"/>
      <c r="J387" s="91"/>
    </row>
    <row r="388" spans="1:10" ht="25.5" x14ac:dyDescent="0.2">
      <c r="A388" s="129" t="s">
        <v>474</v>
      </c>
      <c r="B388" s="123" t="s">
        <v>232</v>
      </c>
      <c r="C388" s="119"/>
      <c r="D388" s="119"/>
      <c r="E388" s="93">
        <f>E389+E425+E438+E447+E452+E457</f>
        <v>89131.8</v>
      </c>
      <c r="F388" s="93">
        <f>F389+F425+F438+F447+F452+F457</f>
        <v>53853</v>
      </c>
      <c r="G388" s="112">
        <f t="shared" si="123"/>
        <v>60.419513574279883</v>
      </c>
      <c r="H388" s="91"/>
      <c r="I388" s="92"/>
      <c r="J388" s="92"/>
    </row>
    <row r="389" spans="1:10" x14ac:dyDescent="0.2">
      <c r="A389" s="129" t="s">
        <v>475</v>
      </c>
      <c r="B389" s="123" t="s">
        <v>233</v>
      </c>
      <c r="C389" s="120"/>
      <c r="D389" s="120"/>
      <c r="E389" s="93">
        <f>E390+E400+E404+E410+E414</f>
        <v>55077.4</v>
      </c>
      <c r="F389" s="93">
        <f>F390+F400+F404+F410+F414</f>
        <v>35666.5</v>
      </c>
      <c r="G389" s="112">
        <f t="shared" si="123"/>
        <v>64.757050986430016</v>
      </c>
      <c r="H389" s="91"/>
      <c r="I389" s="92"/>
      <c r="J389" s="92"/>
    </row>
    <row r="390" spans="1:10" ht="38.25" x14ac:dyDescent="0.2">
      <c r="A390" s="143" t="s">
        <v>476</v>
      </c>
      <c r="B390" s="123" t="s">
        <v>234</v>
      </c>
      <c r="C390" s="120"/>
      <c r="D390" s="120"/>
      <c r="E390" s="93">
        <f>E394+E391+E397</f>
        <v>375</v>
      </c>
      <c r="F390" s="93">
        <f t="shared" ref="F390" si="148">F394+F391+F397</f>
        <v>281.3</v>
      </c>
      <c r="G390" s="112">
        <f t="shared" si="123"/>
        <v>75.013333333333335</v>
      </c>
      <c r="H390" s="91"/>
      <c r="I390" s="92"/>
      <c r="J390" s="92"/>
    </row>
    <row r="391" spans="1:10" ht="38.25" x14ac:dyDescent="0.2">
      <c r="A391" s="144" t="s">
        <v>481</v>
      </c>
      <c r="B391" s="122" t="s">
        <v>638</v>
      </c>
      <c r="C391" s="119"/>
      <c r="D391" s="119"/>
      <c r="E391" s="117">
        <f>E392</f>
        <v>35</v>
      </c>
      <c r="F391" s="117">
        <f t="shared" ref="F391:F392" si="149">F392</f>
        <v>0</v>
      </c>
      <c r="G391" s="112">
        <f t="shared" si="123"/>
        <v>0</v>
      </c>
      <c r="H391" s="91"/>
      <c r="I391" s="92"/>
      <c r="J391" s="92"/>
    </row>
    <row r="392" spans="1:10" x14ac:dyDescent="0.2">
      <c r="A392" s="118" t="s">
        <v>73</v>
      </c>
      <c r="B392" s="122" t="s">
        <v>638</v>
      </c>
      <c r="C392" s="119">
        <v>200</v>
      </c>
      <c r="D392" s="119"/>
      <c r="E392" s="117">
        <f>E393</f>
        <v>35</v>
      </c>
      <c r="F392" s="117">
        <f t="shared" si="149"/>
        <v>0</v>
      </c>
      <c r="G392" s="112">
        <f t="shared" si="123"/>
        <v>0</v>
      </c>
      <c r="H392" s="91"/>
      <c r="I392" s="92"/>
      <c r="J392" s="92"/>
    </row>
    <row r="393" spans="1:10" ht="25.5" x14ac:dyDescent="0.2">
      <c r="A393" s="118" t="s">
        <v>75</v>
      </c>
      <c r="B393" s="122" t="s">
        <v>638</v>
      </c>
      <c r="C393" s="119">
        <v>240</v>
      </c>
      <c r="D393" s="119">
        <v>900100</v>
      </c>
      <c r="E393" s="117">
        <v>35</v>
      </c>
      <c r="F393" s="117">
        <v>0</v>
      </c>
      <c r="G393" s="112">
        <f t="shared" ref="G393:G456" si="150">F393/E393*100</f>
        <v>0</v>
      </c>
      <c r="H393" s="91"/>
      <c r="I393" s="92"/>
      <c r="J393" s="92"/>
    </row>
    <row r="394" spans="1:10" ht="30" customHeight="1" x14ac:dyDescent="0.2">
      <c r="A394" s="149" t="s">
        <v>294</v>
      </c>
      <c r="B394" s="122" t="s">
        <v>295</v>
      </c>
      <c r="C394" s="119"/>
      <c r="D394" s="119"/>
      <c r="E394" s="117">
        <f t="shared" ref="E394:F395" si="151">E395</f>
        <v>10</v>
      </c>
      <c r="F394" s="117">
        <f t="shared" si="151"/>
        <v>5.8</v>
      </c>
      <c r="G394" s="112">
        <f t="shared" si="150"/>
        <v>57.999999999999993</v>
      </c>
      <c r="H394" s="91"/>
      <c r="I394" s="92"/>
      <c r="J394" s="92"/>
    </row>
    <row r="395" spans="1:10" x14ac:dyDescent="0.2">
      <c r="A395" s="118" t="s">
        <v>73</v>
      </c>
      <c r="B395" s="122" t="s">
        <v>295</v>
      </c>
      <c r="C395" s="119">
        <v>200</v>
      </c>
      <c r="D395" s="119"/>
      <c r="E395" s="117">
        <f t="shared" si="151"/>
        <v>10</v>
      </c>
      <c r="F395" s="117">
        <f t="shared" si="151"/>
        <v>5.8</v>
      </c>
      <c r="G395" s="112">
        <f t="shared" si="150"/>
        <v>57.999999999999993</v>
      </c>
      <c r="H395" s="91"/>
      <c r="I395" s="92"/>
      <c r="J395" s="92"/>
    </row>
    <row r="396" spans="1:10" ht="18.75" customHeight="1" x14ac:dyDescent="0.2">
      <c r="A396" s="118" t="s">
        <v>75</v>
      </c>
      <c r="B396" s="122" t="s">
        <v>295</v>
      </c>
      <c r="C396" s="119">
        <v>240</v>
      </c>
      <c r="D396" s="119">
        <v>900100</v>
      </c>
      <c r="E396" s="117">
        <v>10</v>
      </c>
      <c r="F396" s="117">
        <v>5.8</v>
      </c>
      <c r="G396" s="112">
        <f t="shared" si="150"/>
        <v>57.999999999999993</v>
      </c>
      <c r="H396" s="91"/>
      <c r="I396" s="92"/>
      <c r="J396" s="92"/>
    </row>
    <row r="397" spans="1:10" ht="70.5" customHeight="1" x14ac:dyDescent="0.2">
      <c r="A397" s="118" t="s">
        <v>704</v>
      </c>
      <c r="B397" s="122" t="s">
        <v>639</v>
      </c>
      <c r="C397" s="119"/>
      <c r="D397" s="119"/>
      <c r="E397" s="117">
        <f>E398</f>
        <v>330</v>
      </c>
      <c r="F397" s="117">
        <f t="shared" ref="F397:F398" si="152">F398</f>
        <v>275.5</v>
      </c>
      <c r="G397" s="112">
        <f t="shared" si="150"/>
        <v>83.484848484848484</v>
      </c>
      <c r="H397" s="91"/>
      <c r="I397" s="92"/>
      <c r="J397" s="92"/>
    </row>
    <row r="398" spans="1:10" ht="18.75" customHeight="1" x14ac:dyDescent="0.2">
      <c r="A398" s="118" t="s">
        <v>73</v>
      </c>
      <c r="B398" s="122" t="s">
        <v>639</v>
      </c>
      <c r="C398" s="119">
        <v>200</v>
      </c>
      <c r="D398" s="119"/>
      <c r="E398" s="117">
        <f>E399</f>
        <v>330</v>
      </c>
      <c r="F398" s="117">
        <f t="shared" si="152"/>
        <v>275.5</v>
      </c>
      <c r="G398" s="112">
        <f t="shared" si="150"/>
        <v>83.484848484848484</v>
      </c>
      <c r="H398" s="91"/>
      <c r="I398" s="92"/>
      <c r="J398" s="92"/>
    </row>
    <row r="399" spans="1:10" ht="18.75" customHeight="1" x14ac:dyDescent="0.2">
      <c r="A399" s="118" t="s">
        <v>75</v>
      </c>
      <c r="B399" s="122" t="s">
        <v>639</v>
      </c>
      <c r="C399" s="119">
        <v>240</v>
      </c>
      <c r="D399" s="119">
        <v>900100</v>
      </c>
      <c r="E399" s="117">
        <v>330</v>
      </c>
      <c r="F399" s="117">
        <v>275.5</v>
      </c>
      <c r="G399" s="112">
        <f t="shared" si="150"/>
        <v>83.484848484848484</v>
      </c>
      <c r="H399" s="91"/>
      <c r="I399" s="92"/>
      <c r="J399" s="92"/>
    </row>
    <row r="400" spans="1:10" ht="25.5" x14ac:dyDescent="0.2">
      <c r="A400" s="143" t="s">
        <v>480</v>
      </c>
      <c r="B400" s="123" t="s">
        <v>235</v>
      </c>
      <c r="C400" s="120"/>
      <c r="D400" s="120"/>
      <c r="E400" s="93">
        <f t="shared" ref="E400:F402" si="153">E401</f>
        <v>100</v>
      </c>
      <c r="F400" s="93">
        <f t="shared" si="153"/>
        <v>0</v>
      </c>
      <c r="G400" s="112">
        <f t="shared" si="150"/>
        <v>0</v>
      </c>
      <c r="H400" s="91"/>
      <c r="I400" s="92"/>
      <c r="J400" s="92"/>
    </row>
    <row r="401" spans="1:10" ht="27" customHeight="1" x14ac:dyDescent="0.2">
      <c r="A401" s="144" t="s">
        <v>296</v>
      </c>
      <c r="B401" s="122" t="s">
        <v>297</v>
      </c>
      <c r="C401" s="119"/>
      <c r="D401" s="119"/>
      <c r="E401" s="117">
        <f t="shared" si="153"/>
        <v>100</v>
      </c>
      <c r="F401" s="117">
        <f t="shared" si="153"/>
        <v>0</v>
      </c>
      <c r="G401" s="112">
        <f t="shared" si="150"/>
        <v>0</v>
      </c>
      <c r="H401" s="91"/>
      <c r="I401" s="92"/>
      <c r="J401" s="92"/>
    </row>
    <row r="402" spans="1:10" x14ac:dyDescent="0.2">
      <c r="A402" s="118" t="s">
        <v>73</v>
      </c>
      <c r="B402" s="122" t="s">
        <v>297</v>
      </c>
      <c r="C402" s="119">
        <v>200</v>
      </c>
      <c r="D402" s="119"/>
      <c r="E402" s="117">
        <f t="shared" si="153"/>
        <v>100</v>
      </c>
      <c r="F402" s="117">
        <f t="shared" si="153"/>
        <v>0</v>
      </c>
      <c r="G402" s="112">
        <f t="shared" si="150"/>
        <v>0</v>
      </c>
      <c r="H402" s="91"/>
      <c r="I402" s="92"/>
      <c r="J402" s="92"/>
    </row>
    <row r="403" spans="1:10" ht="25.5" x14ac:dyDescent="0.2">
      <c r="A403" s="118" t="s">
        <v>75</v>
      </c>
      <c r="B403" s="122" t="s">
        <v>297</v>
      </c>
      <c r="C403" s="119">
        <v>240</v>
      </c>
      <c r="D403" s="119">
        <v>900100</v>
      </c>
      <c r="E403" s="117">
        <v>100</v>
      </c>
      <c r="F403" s="117">
        <v>0</v>
      </c>
      <c r="G403" s="112">
        <f t="shared" si="150"/>
        <v>0</v>
      </c>
      <c r="H403" s="91"/>
      <c r="I403" s="92"/>
      <c r="J403" s="92"/>
    </row>
    <row r="404" spans="1:10" ht="38.25" x14ac:dyDescent="0.2">
      <c r="A404" s="143" t="s">
        <v>482</v>
      </c>
      <c r="B404" s="123" t="s">
        <v>236</v>
      </c>
      <c r="C404" s="120"/>
      <c r="D404" s="120"/>
      <c r="E404" s="93">
        <f t="shared" ref="E404:F406" si="154">E405</f>
        <v>29197.4</v>
      </c>
      <c r="F404" s="93">
        <f t="shared" si="154"/>
        <v>16633.900000000001</v>
      </c>
      <c r="G404" s="112">
        <f t="shared" si="150"/>
        <v>56.970483673203773</v>
      </c>
      <c r="H404" s="91"/>
      <c r="I404" s="92"/>
      <c r="J404" s="92"/>
    </row>
    <row r="405" spans="1:10" ht="19.5" customHeight="1" x14ac:dyDescent="0.2">
      <c r="A405" s="149" t="s">
        <v>237</v>
      </c>
      <c r="B405" s="122" t="s">
        <v>238</v>
      </c>
      <c r="C405" s="119"/>
      <c r="D405" s="119"/>
      <c r="E405" s="117">
        <f>E406+E408</f>
        <v>29197.4</v>
      </c>
      <c r="F405" s="117">
        <f>F406+F408</f>
        <v>16633.900000000001</v>
      </c>
      <c r="G405" s="112">
        <f t="shared" si="150"/>
        <v>56.970483673203773</v>
      </c>
      <c r="H405" s="91"/>
      <c r="I405" s="92"/>
      <c r="J405" s="92"/>
    </row>
    <row r="406" spans="1:10" x14ac:dyDescent="0.2">
      <c r="A406" s="118" t="s">
        <v>73</v>
      </c>
      <c r="B406" s="122" t="s">
        <v>238</v>
      </c>
      <c r="C406" s="119">
        <v>200</v>
      </c>
      <c r="D406" s="119"/>
      <c r="E406" s="117">
        <f t="shared" si="154"/>
        <v>27521.7</v>
      </c>
      <c r="F406" s="117">
        <f t="shared" si="154"/>
        <v>15952.5</v>
      </c>
      <c r="G406" s="112">
        <f t="shared" si="150"/>
        <v>57.963352554529699</v>
      </c>
      <c r="H406" s="91"/>
      <c r="I406" s="92"/>
      <c r="J406" s="92"/>
    </row>
    <row r="407" spans="1:10" ht="25.5" x14ac:dyDescent="0.2">
      <c r="A407" s="118" t="s">
        <v>75</v>
      </c>
      <c r="B407" s="122" t="s">
        <v>238</v>
      </c>
      <c r="C407" s="119">
        <v>240</v>
      </c>
      <c r="D407" s="119">
        <v>900100</v>
      </c>
      <c r="E407" s="117">
        <v>27521.7</v>
      </c>
      <c r="F407" s="117">
        <f>15911.8+40.7</f>
        <v>15952.5</v>
      </c>
      <c r="G407" s="112">
        <f t="shared" si="150"/>
        <v>57.963352554529699</v>
      </c>
      <c r="H407" s="91"/>
      <c r="I407" s="92"/>
      <c r="J407" s="92"/>
    </row>
    <row r="408" spans="1:10" ht="25.5" x14ac:dyDescent="0.2">
      <c r="A408" s="118" t="s">
        <v>67</v>
      </c>
      <c r="B408" s="122" t="s">
        <v>238</v>
      </c>
      <c r="C408" s="119">
        <v>600</v>
      </c>
      <c r="D408" s="119"/>
      <c r="E408" s="117">
        <f>E409</f>
        <v>1675.7</v>
      </c>
      <c r="F408" s="117">
        <f t="shared" ref="F408" si="155">F409</f>
        <v>681.4</v>
      </c>
      <c r="G408" s="112">
        <f t="shared" si="150"/>
        <v>40.663603270275104</v>
      </c>
      <c r="H408" s="91"/>
      <c r="I408" s="92"/>
      <c r="J408" s="92"/>
    </row>
    <row r="409" spans="1:10" x14ac:dyDescent="0.2">
      <c r="A409" s="118" t="s">
        <v>69</v>
      </c>
      <c r="B409" s="122" t="s">
        <v>238</v>
      </c>
      <c r="C409" s="119">
        <v>610</v>
      </c>
      <c r="D409" s="119">
        <v>900100</v>
      </c>
      <c r="E409" s="117">
        <v>1675.7</v>
      </c>
      <c r="F409" s="117">
        <v>681.4</v>
      </c>
      <c r="G409" s="112">
        <f t="shared" si="150"/>
        <v>40.663603270275104</v>
      </c>
      <c r="H409" s="91"/>
      <c r="I409" s="92"/>
      <c r="J409" s="92"/>
    </row>
    <row r="410" spans="1:10" ht="63.75" x14ac:dyDescent="0.2">
      <c r="A410" s="143" t="s">
        <v>479</v>
      </c>
      <c r="B410" s="123" t="s">
        <v>239</v>
      </c>
      <c r="C410" s="120"/>
      <c r="D410" s="120"/>
      <c r="E410" s="93">
        <f t="shared" ref="E410:F412" si="156">E411</f>
        <v>15</v>
      </c>
      <c r="F410" s="93">
        <f t="shared" si="156"/>
        <v>8.6999999999999993</v>
      </c>
      <c r="G410" s="112">
        <f t="shared" si="150"/>
        <v>57.999999999999993</v>
      </c>
      <c r="H410" s="91"/>
      <c r="I410" s="92"/>
      <c r="J410" s="92"/>
    </row>
    <row r="411" spans="1:10" ht="51" x14ac:dyDescent="0.2">
      <c r="A411" s="144" t="s">
        <v>478</v>
      </c>
      <c r="B411" s="122" t="s">
        <v>240</v>
      </c>
      <c r="C411" s="119"/>
      <c r="D411" s="119"/>
      <c r="E411" s="117">
        <f t="shared" si="156"/>
        <v>15</v>
      </c>
      <c r="F411" s="117">
        <f t="shared" si="156"/>
        <v>8.6999999999999993</v>
      </c>
      <c r="G411" s="112">
        <f t="shared" si="150"/>
        <v>57.999999999999993</v>
      </c>
      <c r="H411" s="91"/>
      <c r="I411" s="92"/>
      <c r="J411" s="92"/>
    </row>
    <row r="412" spans="1:10" x14ac:dyDescent="0.2">
      <c r="A412" s="118" t="s">
        <v>73</v>
      </c>
      <c r="B412" s="122" t="s">
        <v>240</v>
      </c>
      <c r="C412" s="119">
        <v>200</v>
      </c>
      <c r="D412" s="119"/>
      <c r="E412" s="117">
        <f t="shared" si="156"/>
        <v>15</v>
      </c>
      <c r="F412" s="117">
        <f t="shared" si="156"/>
        <v>8.6999999999999993</v>
      </c>
      <c r="G412" s="112">
        <f t="shared" si="150"/>
        <v>57.999999999999993</v>
      </c>
      <c r="H412" s="91"/>
      <c r="I412" s="92"/>
      <c r="J412" s="92"/>
    </row>
    <row r="413" spans="1:10" ht="25.5" x14ac:dyDescent="0.2">
      <c r="A413" s="118" t="s">
        <v>75</v>
      </c>
      <c r="B413" s="122" t="s">
        <v>240</v>
      </c>
      <c r="C413" s="119">
        <v>240</v>
      </c>
      <c r="D413" s="119">
        <v>900100</v>
      </c>
      <c r="E413" s="117">
        <v>15</v>
      </c>
      <c r="F413" s="117">
        <v>8.6999999999999993</v>
      </c>
      <c r="G413" s="112">
        <f t="shared" si="150"/>
        <v>57.999999999999993</v>
      </c>
      <c r="H413" s="91"/>
      <c r="I413" s="92"/>
      <c r="J413" s="92"/>
    </row>
    <row r="414" spans="1:10" x14ac:dyDescent="0.2">
      <c r="A414" s="111" t="s">
        <v>477</v>
      </c>
      <c r="B414" s="123" t="s">
        <v>290</v>
      </c>
      <c r="C414" s="119"/>
      <c r="D414" s="119"/>
      <c r="E414" s="93">
        <f>E418+E415</f>
        <v>25390</v>
      </c>
      <c r="F414" s="93">
        <f t="shared" ref="F414" si="157">F418+F415</f>
        <v>18742.599999999999</v>
      </c>
      <c r="G414" s="112">
        <f t="shared" si="150"/>
        <v>73.818826309570696</v>
      </c>
      <c r="H414" s="91"/>
      <c r="I414" s="92"/>
      <c r="J414" s="92"/>
    </row>
    <row r="415" spans="1:10" ht="38.25" x14ac:dyDescent="0.2">
      <c r="A415" s="118" t="s">
        <v>286</v>
      </c>
      <c r="B415" s="122" t="s">
        <v>304</v>
      </c>
      <c r="C415" s="119"/>
      <c r="D415" s="119"/>
      <c r="E415" s="117">
        <f>E416</f>
        <v>190</v>
      </c>
      <c r="F415" s="117">
        <f t="shared" ref="F415:F416" si="158">F416</f>
        <v>0</v>
      </c>
      <c r="G415" s="112">
        <f t="shared" si="150"/>
        <v>0</v>
      </c>
      <c r="H415" s="91"/>
      <c r="I415" s="92"/>
      <c r="J415" s="92"/>
    </row>
    <row r="416" spans="1:10" x14ac:dyDescent="0.2">
      <c r="A416" s="118" t="s">
        <v>73</v>
      </c>
      <c r="B416" s="122" t="s">
        <v>304</v>
      </c>
      <c r="C416" s="119">
        <v>200</v>
      </c>
      <c r="D416" s="119"/>
      <c r="E416" s="117">
        <f>E417</f>
        <v>190</v>
      </c>
      <c r="F416" s="117">
        <f t="shared" si="158"/>
        <v>0</v>
      </c>
      <c r="G416" s="112">
        <f t="shared" si="150"/>
        <v>0</v>
      </c>
      <c r="H416" s="91"/>
      <c r="I416" s="92"/>
      <c r="J416" s="92"/>
    </row>
    <row r="417" spans="1:12" ht="25.5" x14ac:dyDescent="0.2">
      <c r="A417" s="118" t="s">
        <v>75</v>
      </c>
      <c r="B417" s="122" t="s">
        <v>304</v>
      </c>
      <c r="C417" s="119">
        <v>240</v>
      </c>
      <c r="D417" s="119">
        <v>900303</v>
      </c>
      <c r="E417" s="117">
        <v>190</v>
      </c>
      <c r="F417" s="117">
        <v>0</v>
      </c>
      <c r="G417" s="112">
        <f t="shared" si="150"/>
        <v>0</v>
      </c>
      <c r="H417" s="91"/>
      <c r="I417" s="92"/>
      <c r="J417" s="92"/>
    </row>
    <row r="418" spans="1:12" ht="25.5" x14ac:dyDescent="0.2">
      <c r="A418" s="118" t="s">
        <v>204</v>
      </c>
      <c r="B418" s="150" t="s">
        <v>291</v>
      </c>
      <c r="C418" s="119"/>
      <c r="D418" s="119"/>
      <c r="E418" s="117">
        <f>E419+E421+E423</f>
        <v>25200</v>
      </c>
      <c r="F418" s="117">
        <f>F419+F421+F423</f>
        <v>18742.599999999999</v>
      </c>
      <c r="G418" s="112">
        <f t="shared" si="150"/>
        <v>74.37539682539682</v>
      </c>
      <c r="H418" s="91"/>
      <c r="I418" s="92"/>
      <c r="J418" s="92"/>
    </row>
    <row r="419" spans="1:12" ht="38.25" x14ac:dyDescent="0.2">
      <c r="A419" s="118" t="s">
        <v>78</v>
      </c>
      <c r="B419" s="150" t="s">
        <v>291</v>
      </c>
      <c r="C419" s="119" t="s">
        <v>79</v>
      </c>
      <c r="D419" s="119"/>
      <c r="E419" s="117">
        <f>E420</f>
        <v>12715.2</v>
      </c>
      <c r="F419" s="117">
        <f t="shared" ref="F419" si="159">F420</f>
        <v>8540.1</v>
      </c>
      <c r="G419" s="112">
        <f t="shared" si="150"/>
        <v>67.164496036240081</v>
      </c>
      <c r="H419" s="91"/>
      <c r="I419" s="92"/>
      <c r="J419" s="92"/>
    </row>
    <row r="420" spans="1:12" x14ac:dyDescent="0.2">
      <c r="A420" s="118" t="s">
        <v>80</v>
      </c>
      <c r="B420" s="150" t="s">
        <v>291</v>
      </c>
      <c r="C420" s="119">
        <v>110</v>
      </c>
      <c r="D420" s="119">
        <v>900100</v>
      </c>
      <c r="E420" s="117">
        <v>12715.2</v>
      </c>
      <c r="F420" s="117">
        <v>8540.1</v>
      </c>
      <c r="G420" s="112">
        <f t="shared" si="150"/>
        <v>67.164496036240081</v>
      </c>
      <c r="H420" s="91"/>
      <c r="I420" s="92"/>
      <c r="J420" s="92"/>
    </row>
    <row r="421" spans="1:12" x14ac:dyDescent="0.2">
      <c r="A421" s="118" t="s">
        <v>73</v>
      </c>
      <c r="B421" s="150" t="s">
        <v>291</v>
      </c>
      <c r="C421" s="119" t="s">
        <v>74</v>
      </c>
      <c r="D421" s="119"/>
      <c r="E421" s="117">
        <f>E422</f>
        <v>12384.8</v>
      </c>
      <c r="F421" s="117">
        <f t="shared" ref="F421" si="160">F422</f>
        <v>10102.5</v>
      </c>
      <c r="G421" s="112">
        <f t="shared" si="150"/>
        <v>81.571765389832706</v>
      </c>
      <c r="H421" s="91"/>
      <c r="I421" s="92"/>
      <c r="J421" s="92"/>
    </row>
    <row r="422" spans="1:12" ht="22.7" customHeight="1" x14ac:dyDescent="0.2">
      <c r="A422" s="118" t="s">
        <v>75</v>
      </c>
      <c r="B422" s="150" t="s">
        <v>291</v>
      </c>
      <c r="C422" s="119" t="s">
        <v>76</v>
      </c>
      <c r="D422" s="119">
        <v>900100</v>
      </c>
      <c r="E422" s="117">
        <v>12384.8</v>
      </c>
      <c r="F422" s="117">
        <v>10102.5</v>
      </c>
      <c r="G422" s="112">
        <f t="shared" si="150"/>
        <v>81.571765389832706</v>
      </c>
      <c r="H422" s="91">
        <v>850</v>
      </c>
      <c r="I422" s="92"/>
      <c r="J422" s="92"/>
    </row>
    <row r="423" spans="1:12" ht="13.9" customHeight="1" x14ac:dyDescent="0.2">
      <c r="A423" s="118" t="s">
        <v>85</v>
      </c>
      <c r="B423" s="150" t="s">
        <v>291</v>
      </c>
      <c r="C423" s="119">
        <v>800</v>
      </c>
      <c r="D423" s="119"/>
      <c r="E423" s="117">
        <f>E424</f>
        <v>100</v>
      </c>
      <c r="F423" s="117">
        <f t="shared" ref="F423" si="161">F424</f>
        <v>100</v>
      </c>
      <c r="G423" s="112">
        <f t="shared" si="150"/>
        <v>100</v>
      </c>
      <c r="H423" s="91"/>
      <c r="I423" s="92"/>
      <c r="J423" s="92"/>
    </row>
    <row r="424" spans="1:12" ht="17.45" customHeight="1" x14ac:dyDescent="0.2">
      <c r="A424" s="118" t="s">
        <v>87</v>
      </c>
      <c r="B424" s="150" t="s">
        <v>291</v>
      </c>
      <c r="C424" s="119">
        <v>850</v>
      </c>
      <c r="D424" s="119">
        <v>900100</v>
      </c>
      <c r="E424" s="117">
        <v>100</v>
      </c>
      <c r="F424" s="117">
        <v>100</v>
      </c>
      <c r="G424" s="112">
        <f t="shared" si="150"/>
        <v>100</v>
      </c>
      <c r="H424" s="91"/>
      <c r="I424" s="92"/>
      <c r="J424" s="92"/>
    </row>
    <row r="425" spans="1:12" ht="25.5" x14ac:dyDescent="0.2">
      <c r="A425" s="129" t="s">
        <v>725</v>
      </c>
      <c r="B425" s="123" t="s">
        <v>241</v>
      </c>
      <c r="C425" s="120"/>
      <c r="D425" s="120"/>
      <c r="E425" s="93">
        <f>E426+E430+E434</f>
        <v>4313.3999999999996</v>
      </c>
      <c r="F425" s="93">
        <f>F426+F430+F434</f>
        <v>1230.8</v>
      </c>
      <c r="G425" s="112">
        <f t="shared" si="150"/>
        <v>28.534334863448791</v>
      </c>
      <c r="H425" s="91"/>
      <c r="I425" s="92"/>
      <c r="J425" s="92"/>
    </row>
    <row r="426" spans="1:12" ht="25.5" x14ac:dyDescent="0.2">
      <c r="A426" s="143" t="s">
        <v>726</v>
      </c>
      <c r="B426" s="123" t="s">
        <v>242</v>
      </c>
      <c r="C426" s="120"/>
      <c r="D426" s="120"/>
      <c r="E426" s="93">
        <f>E427</f>
        <v>2343.4</v>
      </c>
      <c r="F426" s="93">
        <f t="shared" ref="F426:L427" si="162">F427</f>
        <v>663.5</v>
      </c>
      <c r="G426" s="112">
        <f t="shared" si="150"/>
        <v>28.313561491849448</v>
      </c>
      <c r="H426" s="91"/>
      <c r="I426" s="92"/>
      <c r="J426" s="92"/>
    </row>
    <row r="427" spans="1:12" ht="18.75" customHeight="1" x14ac:dyDescent="0.2">
      <c r="A427" s="144" t="s">
        <v>325</v>
      </c>
      <c r="B427" s="122" t="s">
        <v>670</v>
      </c>
      <c r="C427" s="119"/>
      <c r="D427" s="119"/>
      <c r="E427" s="117">
        <f>E428</f>
        <v>2343.4</v>
      </c>
      <c r="F427" s="117">
        <f t="shared" si="162"/>
        <v>663.5</v>
      </c>
      <c r="G427" s="112">
        <f t="shared" si="150"/>
        <v>28.313561491849448</v>
      </c>
      <c r="H427" s="99">
        <f t="shared" si="162"/>
        <v>0</v>
      </c>
      <c r="I427" s="100">
        <f t="shared" si="162"/>
        <v>0</v>
      </c>
      <c r="J427" s="100">
        <f t="shared" si="162"/>
        <v>0</v>
      </c>
      <c r="K427" s="100">
        <f t="shared" si="162"/>
        <v>0</v>
      </c>
      <c r="L427" s="100">
        <f t="shared" si="162"/>
        <v>0</v>
      </c>
    </row>
    <row r="428" spans="1:12" x14ac:dyDescent="0.2">
      <c r="A428" s="118" t="s">
        <v>73</v>
      </c>
      <c r="B428" s="122" t="s">
        <v>670</v>
      </c>
      <c r="C428" s="119" t="s">
        <v>74</v>
      </c>
      <c r="D428" s="119"/>
      <c r="E428" s="117">
        <f>E429</f>
        <v>2343.4</v>
      </c>
      <c r="F428" s="117">
        <f t="shared" ref="F428" si="163">F429</f>
        <v>663.5</v>
      </c>
      <c r="G428" s="112">
        <f t="shared" si="150"/>
        <v>28.313561491849448</v>
      </c>
      <c r="H428" s="91"/>
      <c r="I428" s="92"/>
      <c r="J428" s="92"/>
    </row>
    <row r="429" spans="1:12" ht="25.5" x14ac:dyDescent="0.2">
      <c r="A429" s="118" t="s">
        <v>75</v>
      </c>
      <c r="B429" s="122" t="s">
        <v>670</v>
      </c>
      <c r="C429" s="119" t="s">
        <v>76</v>
      </c>
      <c r="D429" s="119">
        <v>900100</v>
      </c>
      <c r="E429" s="117">
        <v>2343.4</v>
      </c>
      <c r="F429" s="117">
        <v>663.5</v>
      </c>
      <c r="G429" s="112">
        <f t="shared" si="150"/>
        <v>28.313561491849448</v>
      </c>
      <c r="H429" s="91"/>
      <c r="I429" s="92"/>
      <c r="J429" s="92"/>
    </row>
    <row r="430" spans="1:12" ht="25.5" x14ac:dyDescent="0.2">
      <c r="A430" s="143" t="s">
        <v>727</v>
      </c>
      <c r="B430" s="123" t="s">
        <v>243</v>
      </c>
      <c r="C430" s="120"/>
      <c r="D430" s="120"/>
      <c r="E430" s="93">
        <f t="shared" ref="E430:F432" si="164">E431</f>
        <v>1800</v>
      </c>
      <c r="F430" s="93">
        <f t="shared" si="164"/>
        <v>544.20000000000005</v>
      </c>
      <c r="G430" s="112">
        <f t="shared" si="150"/>
        <v>30.233333333333334</v>
      </c>
      <c r="H430" s="91"/>
      <c r="I430" s="92"/>
      <c r="J430" s="92"/>
    </row>
    <row r="431" spans="1:12" ht="25.5" x14ac:dyDescent="0.2">
      <c r="A431" s="144" t="s">
        <v>338</v>
      </c>
      <c r="B431" s="122" t="s">
        <v>625</v>
      </c>
      <c r="C431" s="119"/>
      <c r="D431" s="119"/>
      <c r="E431" s="117">
        <f t="shared" si="164"/>
        <v>1800</v>
      </c>
      <c r="F431" s="117">
        <f t="shared" si="164"/>
        <v>544.20000000000005</v>
      </c>
      <c r="G431" s="112">
        <f t="shared" si="150"/>
        <v>30.233333333333334</v>
      </c>
      <c r="H431" s="91"/>
      <c r="I431" s="92"/>
      <c r="J431" s="92"/>
    </row>
    <row r="432" spans="1:12" x14ac:dyDescent="0.2">
      <c r="A432" s="118" t="s">
        <v>73</v>
      </c>
      <c r="B432" s="122" t="s">
        <v>625</v>
      </c>
      <c r="C432" s="119" t="s">
        <v>74</v>
      </c>
      <c r="D432" s="119"/>
      <c r="E432" s="117">
        <f t="shared" si="164"/>
        <v>1800</v>
      </c>
      <c r="F432" s="117">
        <f t="shared" si="164"/>
        <v>544.20000000000005</v>
      </c>
      <c r="G432" s="112">
        <f t="shared" si="150"/>
        <v>30.233333333333334</v>
      </c>
      <c r="H432" s="91"/>
      <c r="I432" s="92"/>
      <c r="J432" s="92"/>
    </row>
    <row r="433" spans="1:10" ht="25.5" x14ac:dyDescent="0.2">
      <c r="A433" s="118" t="s">
        <v>75</v>
      </c>
      <c r="B433" s="122" t="s">
        <v>625</v>
      </c>
      <c r="C433" s="119" t="s">
        <v>76</v>
      </c>
      <c r="D433" s="119">
        <v>900100</v>
      </c>
      <c r="E433" s="117">
        <v>1800</v>
      </c>
      <c r="F433" s="117">
        <v>544.20000000000005</v>
      </c>
      <c r="G433" s="112">
        <f t="shared" si="150"/>
        <v>30.233333333333334</v>
      </c>
      <c r="H433" s="91"/>
      <c r="I433" s="92"/>
      <c r="J433" s="92"/>
    </row>
    <row r="434" spans="1:10" s="79" customFormat="1" ht="38.25" x14ac:dyDescent="0.2">
      <c r="A434" s="111" t="s">
        <v>642</v>
      </c>
      <c r="B434" s="123" t="s">
        <v>643</v>
      </c>
      <c r="C434" s="120"/>
      <c r="D434" s="120"/>
      <c r="E434" s="93">
        <f>E435</f>
        <v>170</v>
      </c>
      <c r="F434" s="93">
        <f t="shared" ref="F434" si="165">F435</f>
        <v>23.1</v>
      </c>
      <c r="G434" s="112">
        <f t="shared" si="150"/>
        <v>13.588235294117649</v>
      </c>
      <c r="H434" s="94"/>
      <c r="I434" s="95"/>
      <c r="J434" s="95"/>
    </row>
    <row r="435" spans="1:10" ht="25.5" x14ac:dyDescent="0.2">
      <c r="A435" s="118" t="s">
        <v>338</v>
      </c>
      <c r="B435" s="122" t="s">
        <v>644</v>
      </c>
      <c r="C435" s="119"/>
      <c r="D435" s="119"/>
      <c r="E435" s="117">
        <f>E436</f>
        <v>170</v>
      </c>
      <c r="F435" s="117">
        <f t="shared" ref="F435:F436" si="166">F436</f>
        <v>23.1</v>
      </c>
      <c r="G435" s="112">
        <f t="shared" si="150"/>
        <v>13.588235294117649</v>
      </c>
      <c r="H435" s="91"/>
      <c r="I435" s="92"/>
      <c r="J435" s="92"/>
    </row>
    <row r="436" spans="1:10" x14ac:dyDescent="0.2">
      <c r="A436" s="118" t="s">
        <v>73</v>
      </c>
      <c r="B436" s="122" t="s">
        <v>644</v>
      </c>
      <c r="C436" s="119" t="s">
        <v>74</v>
      </c>
      <c r="D436" s="119"/>
      <c r="E436" s="117">
        <f>E437</f>
        <v>170</v>
      </c>
      <c r="F436" s="117">
        <f t="shared" si="166"/>
        <v>23.1</v>
      </c>
      <c r="G436" s="112">
        <f t="shared" si="150"/>
        <v>13.588235294117649</v>
      </c>
      <c r="H436" s="91"/>
      <c r="I436" s="92"/>
      <c r="J436" s="92"/>
    </row>
    <row r="437" spans="1:10" ht="25.5" x14ac:dyDescent="0.2">
      <c r="A437" s="118" t="s">
        <v>75</v>
      </c>
      <c r="B437" s="122" t="s">
        <v>644</v>
      </c>
      <c r="C437" s="119" t="s">
        <v>76</v>
      </c>
      <c r="D437" s="119">
        <v>900100</v>
      </c>
      <c r="E437" s="117">
        <v>170</v>
      </c>
      <c r="F437" s="117">
        <v>23.1</v>
      </c>
      <c r="G437" s="112">
        <f t="shared" si="150"/>
        <v>13.588235294117649</v>
      </c>
      <c r="H437" s="91"/>
      <c r="I437" s="92"/>
      <c r="J437" s="92"/>
    </row>
    <row r="438" spans="1:10" ht="25.5" x14ac:dyDescent="0.2">
      <c r="A438" s="129" t="s">
        <v>308</v>
      </c>
      <c r="B438" s="123" t="s">
        <v>245</v>
      </c>
      <c r="C438" s="120"/>
      <c r="D438" s="120"/>
      <c r="E438" s="93">
        <f>E439+E443</f>
        <v>6473.5</v>
      </c>
      <c r="F438" s="93">
        <f t="shared" ref="F438" si="167">F439+F443</f>
        <v>2009.5</v>
      </c>
      <c r="G438" s="112">
        <f t="shared" si="150"/>
        <v>31.041940217811074</v>
      </c>
      <c r="H438" s="91"/>
      <c r="I438" s="92"/>
      <c r="J438" s="92"/>
    </row>
    <row r="439" spans="1:10" ht="63.75" x14ac:dyDescent="0.2">
      <c r="A439" s="143" t="s">
        <v>483</v>
      </c>
      <c r="B439" s="123" t="s">
        <v>246</v>
      </c>
      <c r="C439" s="120"/>
      <c r="D439" s="120"/>
      <c r="E439" s="93">
        <f t="shared" ref="E439:F441" si="168">E440</f>
        <v>3443.5</v>
      </c>
      <c r="F439" s="93">
        <f t="shared" si="168"/>
        <v>2009.5</v>
      </c>
      <c r="G439" s="112">
        <f t="shared" si="150"/>
        <v>58.356323508058658</v>
      </c>
      <c r="H439" s="91"/>
      <c r="I439" s="92"/>
      <c r="J439" s="92"/>
    </row>
    <row r="440" spans="1:10" ht="25.5" x14ac:dyDescent="0.2">
      <c r="A440" s="118" t="s">
        <v>741</v>
      </c>
      <c r="B440" s="122" t="s">
        <v>696</v>
      </c>
      <c r="C440" s="119"/>
      <c r="D440" s="119"/>
      <c r="E440" s="117">
        <f t="shared" si="168"/>
        <v>3443.5</v>
      </c>
      <c r="F440" s="117">
        <f t="shared" si="168"/>
        <v>2009.5</v>
      </c>
      <c r="G440" s="112">
        <f t="shared" si="150"/>
        <v>58.356323508058658</v>
      </c>
      <c r="H440" s="91"/>
      <c r="I440" s="92"/>
      <c r="J440" s="92"/>
    </row>
    <row r="441" spans="1:10" x14ac:dyDescent="0.2">
      <c r="A441" s="118" t="s">
        <v>73</v>
      </c>
      <c r="B441" s="122" t="s">
        <v>696</v>
      </c>
      <c r="C441" s="119" t="s">
        <v>74</v>
      </c>
      <c r="D441" s="119"/>
      <c r="E441" s="117">
        <f t="shared" si="168"/>
        <v>3443.5</v>
      </c>
      <c r="F441" s="117">
        <f t="shared" si="168"/>
        <v>2009.5</v>
      </c>
      <c r="G441" s="112">
        <f t="shared" si="150"/>
        <v>58.356323508058658</v>
      </c>
      <c r="H441" s="91"/>
      <c r="I441" s="92"/>
      <c r="J441" s="92"/>
    </row>
    <row r="442" spans="1:10" ht="20.25" customHeight="1" x14ac:dyDescent="0.2">
      <c r="A442" s="118" t="s">
        <v>75</v>
      </c>
      <c r="B442" s="122" t="s">
        <v>696</v>
      </c>
      <c r="C442" s="119" t="s">
        <v>76</v>
      </c>
      <c r="D442" s="119">
        <v>900100</v>
      </c>
      <c r="E442" s="117">
        <v>3443.5</v>
      </c>
      <c r="F442" s="117">
        <v>2009.5</v>
      </c>
      <c r="G442" s="112">
        <f t="shared" si="150"/>
        <v>58.356323508058658</v>
      </c>
      <c r="H442" s="91"/>
      <c r="I442" s="92"/>
      <c r="J442" s="92"/>
    </row>
    <row r="443" spans="1:10" s="79" customFormat="1" ht="38.450000000000003" customHeight="1" x14ac:dyDescent="0.2">
      <c r="A443" s="111" t="s">
        <v>645</v>
      </c>
      <c r="B443" s="123" t="s">
        <v>646</v>
      </c>
      <c r="C443" s="120"/>
      <c r="D443" s="120"/>
      <c r="E443" s="93">
        <f>E444</f>
        <v>3030</v>
      </c>
      <c r="F443" s="93">
        <f t="shared" ref="F443:F445" si="169">F444</f>
        <v>0</v>
      </c>
      <c r="G443" s="112">
        <f t="shared" si="150"/>
        <v>0</v>
      </c>
      <c r="H443" s="94"/>
      <c r="I443" s="95"/>
      <c r="J443" s="95"/>
    </row>
    <row r="444" spans="1:10" ht="37.9" customHeight="1" x14ac:dyDescent="0.2">
      <c r="A444" s="118" t="s">
        <v>647</v>
      </c>
      <c r="B444" s="122" t="s">
        <v>724</v>
      </c>
      <c r="C444" s="119"/>
      <c r="D444" s="119"/>
      <c r="E444" s="117">
        <f>E445</f>
        <v>3030</v>
      </c>
      <c r="F444" s="117">
        <f t="shared" si="169"/>
        <v>0</v>
      </c>
      <c r="G444" s="112">
        <f t="shared" si="150"/>
        <v>0</v>
      </c>
      <c r="H444" s="91"/>
      <c r="I444" s="92"/>
      <c r="J444" s="92"/>
    </row>
    <row r="445" spans="1:10" ht="20.25" customHeight="1" x14ac:dyDescent="0.2">
      <c r="A445" s="118" t="s">
        <v>73</v>
      </c>
      <c r="B445" s="122" t="s">
        <v>724</v>
      </c>
      <c r="C445" s="119" t="s">
        <v>74</v>
      </c>
      <c r="D445" s="119"/>
      <c r="E445" s="117">
        <f>E446</f>
        <v>3030</v>
      </c>
      <c r="F445" s="117">
        <f t="shared" si="169"/>
        <v>0</v>
      </c>
      <c r="G445" s="112">
        <f t="shared" si="150"/>
        <v>0</v>
      </c>
      <c r="H445" s="91"/>
      <c r="I445" s="92"/>
      <c r="J445" s="92"/>
    </row>
    <row r="446" spans="1:10" ht="20.25" customHeight="1" x14ac:dyDescent="0.2">
      <c r="A446" s="118" t="s">
        <v>75</v>
      </c>
      <c r="B446" s="122" t="s">
        <v>724</v>
      </c>
      <c r="C446" s="119" t="s">
        <v>76</v>
      </c>
      <c r="D446" s="119">
        <v>900100</v>
      </c>
      <c r="E446" s="117">
        <v>3030</v>
      </c>
      <c r="F446" s="117">
        <v>0</v>
      </c>
      <c r="G446" s="112">
        <f t="shared" si="150"/>
        <v>0</v>
      </c>
      <c r="H446" s="91"/>
      <c r="I446" s="92"/>
      <c r="J446" s="92"/>
    </row>
    <row r="447" spans="1:10" ht="31.7" customHeight="1" x14ac:dyDescent="0.2">
      <c r="A447" s="129" t="s">
        <v>307</v>
      </c>
      <c r="B447" s="123" t="s">
        <v>247</v>
      </c>
      <c r="C447" s="120"/>
      <c r="D447" s="120"/>
      <c r="E447" s="93">
        <f t="shared" ref="E447:F450" si="170">E448</f>
        <v>1830</v>
      </c>
      <c r="F447" s="93">
        <f t="shared" si="170"/>
        <v>204.1</v>
      </c>
      <c r="G447" s="112">
        <f t="shared" si="150"/>
        <v>11.153005464480874</v>
      </c>
      <c r="H447" s="91"/>
      <c r="I447" s="92"/>
      <c r="J447" s="92"/>
    </row>
    <row r="448" spans="1:10" ht="30" customHeight="1" x14ac:dyDescent="0.2">
      <c r="A448" s="143" t="s">
        <v>484</v>
      </c>
      <c r="B448" s="123" t="s">
        <v>248</v>
      </c>
      <c r="C448" s="120"/>
      <c r="D448" s="120"/>
      <c r="E448" s="93">
        <f>E449</f>
        <v>1830</v>
      </c>
      <c r="F448" s="93">
        <f t="shared" si="170"/>
        <v>204.1</v>
      </c>
      <c r="G448" s="112">
        <f t="shared" si="150"/>
        <v>11.153005464480874</v>
      </c>
      <c r="H448" s="91"/>
      <c r="I448" s="92"/>
      <c r="J448" s="92"/>
    </row>
    <row r="449" spans="1:12" ht="16.5" customHeight="1" x14ac:dyDescent="0.2">
      <c r="A449" s="144" t="s">
        <v>249</v>
      </c>
      <c r="B449" s="122" t="s">
        <v>250</v>
      </c>
      <c r="C449" s="119"/>
      <c r="D449" s="119"/>
      <c r="E449" s="117">
        <f t="shared" si="170"/>
        <v>1830</v>
      </c>
      <c r="F449" s="117">
        <f t="shared" si="170"/>
        <v>204.1</v>
      </c>
      <c r="G449" s="112">
        <f t="shared" si="150"/>
        <v>11.153005464480874</v>
      </c>
      <c r="H449" s="91"/>
      <c r="I449" s="92"/>
      <c r="J449" s="92"/>
    </row>
    <row r="450" spans="1:12" x14ac:dyDescent="0.2">
      <c r="A450" s="118" t="s">
        <v>73</v>
      </c>
      <c r="B450" s="122" t="s">
        <v>250</v>
      </c>
      <c r="C450" s="119">
        <v>200</v>
      </c>
      <c r="D450" s="119"/>
      <c r="E450" s="117">
        <f t="shared" si="170"/>
        <v>1830</v>
      </c>
      <c r="F450" s="117">
        <f t="shared" si="170"/>
        <v>204.1</v>
      </c>
      <c r="G450" s="112">
        <f t="shared" si="150"/>
        <v>11.153005464480874</v>
      </c>
      <c r="H450" s="91"/>
      <c r="I450" s="92"/>
      <c r="J450" s="92"/>
    </row>
    <row r="451" spans="1:12" ht="25.5" x14ac:dyDescent="0.2">
      <c r="A451" s="118" t="s">
        <v>75</v>
      </c>
      <c r="B451" s="122" t="s">
        <v>250</v>
      </c>
      <c r="C451" s="119">
        <v>240</v>
      </c>
      <c r="D451" s="119">
        <v>900100</v>
      </c>
      <c r="E451" s="117">
        <v>1830</v>
      </c>
      <c r="F451" s="117">
        <v>204.1</v>
      </c>
      <c r="G451" s="112">
        <f t="shared" si="150"/>
        <v>11.153005464480874</v>
      </c>
      <c r="H451" s="91">
        <v>-720</v>
      </c>
      <c r="I451" s="92"/>
      <c r="J451" s="92"/>
    </row>
    <row r="452" spans="1:12" ht="25.5" x14ac:dyDescent="0.2">
      <c r="A452" s="129" t="s">
        <v>485</v>
      </c>
      <c r="B452" s="123" t="s">
        <v>251</v>
      </c>
      <c r="C452" s="120"/>
      <c r="D452" s="120"/>
      <c r="E452" s="93">
        <f t="shared" ref="E452:F455" si="171">E453</f>
        <v>40</v>
      </c>
      <c r="F452" s="93">
        <f t="shared" si="171"/>
        <v>23.1</v>
      </c>
      <c r="G452" s="112">
        <f t="shared" si="150"/>
        <v>57.75</v>
      </c>
      <c r="H452" s="91"/>
      <c r="I452" s="92"/>
      <c r="J452" s="92"/>
    </row>
    <row r="453" spans="1:12" ht="25.5" x14ac:dyDescent="0.2">
      <c r="A453" s="143" t="s">
        <v>486</v>
      </c>
      <c r="B453" s="123" t="s">
        <v>252</v>
      </c>
      <c r="C453" s="120"/>
      <c r="D453" s="120"/>
      <c r="E453" s="93">
        <f t="shared" si="171"/>
        <v>40</v>
      </c>
      <c r="F453" s="93">
        <f t="shared" si="171"/>
        <v>23.1</v>
      </c>
      <c r="G453" s="112">
        <f t="shared" si="150"/>
        <v>57.75</v>
      </c>
      <c r="H453" s="91"/>
      <c r="I453" s="92"/>
      <c r="J453" s="92"/>
    </row>
    <row r="454" spans="1:12" ht="24.75" customHeight="1" x14ac:dyDescent="0.2">
      <c r="A454" s="144" t="s">
        <v>244</v>
      </c>
      <c r="B454" s="122" t="s">
        <v>487</v>
      </c>
      <c r="C454" s="119"/>
      <c r="D454" s="119"/>
      <c r="E454" s="117">
        <f t="shared" si="171"/>
        <v>40</v>
      </c>
      <c r="F454" s="117">
        <f t="shared" si="171"/>
        <v>23.1</v>
      </c>
      <c r="G454" s="112">
        <f t="shared" si="150"/>
        <v>57.75</v>
      </c>
      <c r="H454" s="91"/>
      <c r="I454" s="92"/>
      <c r="J454" s="92"/>
    </row>
    <row r="455" spans="1:12" x14ac:dyDescent="0.2">
      <c r="A455" s="118" t="s">
        <v>73</v>
      </c>
      <c r="B455" s="122" t="s">
        <v>487</v>
      </c>
      <c r="C455" s="119">
        <v>200</v>
      </c>
      <c r="D455" s="119"/>
      <c r="E455" s="117">
        <f t="shared" si="171"/>
        <v>40</v>
      </c>
      <c r="F455" s="117">
        <f t="shared" si="171"/>
        <v>23.1</v>
      </c>
      <c r="G455" s="112">
        <f t="shared" si="150"/>
        <v>57.75</v>
      </c>
      <c r="H455" s="91"/>
      <c r="I455" s="92"/>
      <c r="J455" s="92"/>
    </row>
    <row r="456" spans="1:12" ht="25.5" x14ac:dyDescent="0.2">
      <c r="A456" s="118" t="s">
        <v>75</v>
      </c>
      <c r="B456" s="122" t="s">
        <v>487</v>
      </c>
      <c r="C456" s="119">
        <v>240</v>
      </c>
      <c r="D456" s="119">
        <v>900100</v>
      </c>
      <c r="E456" s="117">
        <v>40</v>
      </c>
      <c r="F456" s="117">
        <v>23.1</v>
      </c>
      <c r="G456" s="112">
        <f t="shared" si="150"/>
        <v>57.75</v>
      </c>
      <c r="H456" s="91"/>
      <c r="I456" s="92"/>
      <c r="J456" s="92"/>
    </row>
    <row r="457" spans="1:12" x14ac:dyDescent="0.2">
      <c r="A457" s="111" t="s">
        <v>89</v>
      </c>
      <c r="B457" s="123" t="s">
        <v>323</v>
      </c>
      <c r="C457" s="120"/>
      <c r="D457" s="120"/>
      <c r="E457" s="93">
        <f>E458</f>
        <v>21397.5</v>
      </c>
      <c r="F457" s="93">
        <f t="shared" ref="F457:F460" si="172">F458</f>
        <v>14719</v>
      </c>
      <c r="G457" s="112">
        <f t="shared" ref="G457:G520" si="173">F457/E457*100</f>
        <v>68.788409860965061</v>
      </c>
      <c r="H457" s="91"/>
      <c r="I457" s="92"/>
      <c r="J457" s="92"/>
    </row>
    <row r="458" spans="1:12" ht="25.5" x14ac:dyDescent="0.2">
      <c r="A458" s="111" t="s">
        <v>289</v>
      </c>
      <c r="B458" s="123" t="s">
        <v>324</v>
      </c>
      <c r="C458" s="120"/>
      <c r="D458" s="120"/>
      <c r="E458" s="93">
        <f>E459</f>
        <v>21397.5</v>
      </c>
      <c r="F458" s="93">
        <f t="shared" si="172"/>
        <v>14719</v>
      </c>
      <c r="G458" s="112">
        <f t="shared" si="173"/>
        <v>68.788409860965061</v>
      </c>
      <c r="H458" s="91"/>
      <c r="I458" s="92"/>
      <c r="J458" s="92"/>
    </row>
    <row r="459" spans="1:12" x14ac:dyDescent="0.2">
      <c r="A459" s="118" t="s">
        <v>325</v>
      </c>
      <c r="B459" s="122" t="s">
        <v>326</v>
      </c>
      <c r="C459" s="119"/>
      <c r="D459" s="119"/>
      <c r="E459" s="117">
        <f>E460+E462</f>
        <v>21397.5</v>
      </c>
      <c r="F459" s="117">
        <f t="shared" ref="F459:L459" si="174">F460+F462</f>
        <v>14719</v>
      </c>
      <c r="G459" s="112">
        <f t="shared" si="173"/>
        <v>68.788409860965061</v>
      </c>
      <c r="H459" s="99">
        <f t="shared" si="174"/>
        <v>0</v>
      </c>
      <c r="I459" s="100">
        <f t="shared" si="174"/>
        <v>0</v>
      </c>
      <c r="J459" s="100">
        <f t="shared" si="174"/>
        <v>0</v>
      </c>
      <c r="K459" s="100">
        <f t="shared" si="174"/>
        <v>0</v>
      </c>
      <c r="L459" s="100">
        <f t="shared" si="174"/>
        <v>0</v>
      </c>
    </row>
    <row r="460" spans="1:12" ht="38.25" x14ac:dyDescent="0.2">
      <c r="A460" s="118" t="s">
        <v>78</v>
      </c>
      <c r="B460" s="122" t="s">
        <v>326</v>
      </c>
      <c r="C460" s="119" t="s">
        <v>79</v>
      </c>
      <c r="D460" s="119"/>
      <c r="E460" s="117">
        <f>E461</f>
        <v>21301.9</v>
      </c>
      <c r="F460" s="117">
        <f t="shared" si="172"/>
        <v>14641.9</v>
      </c>
      <c r="G460" s="112">
        <f t="shared" si="173"/>
        <v>68.735183246564858</v>
      </c>
      <c r="H460" s="91"/>
      <c r="I460" s="92"/>
      <c r="J460" s="92"/>
    </row>
    <row r="461" spans="1:12" x14ac:dyDescent="0.2">
      <c r="A461" s="118" t="s">
        <v>83</v>
      </c>
      <c r="B461" s="122" t="s">
        <v>326</v>
      </c>
      <c r="C461" s="119" t="s">
        <v>84</v>
      </c>
      <c r="D461" s="119">
        <v>900100</v>
      </c>
      <c r="E461" s="117">
        <v>21301.9</v>
      </c>
      <c r="F461" s="117">
        <v>14641.9</v>
      </c>
      <c r="G461" s="112">
        <f t="shared" si="173"/>
        <v>68.735183246564858</v>
      </c>
      <c r="H461" s="91">
        <v>17335.599999999999</v>
      </c>
      <c r="I461" s="92">
        <v>17002.3</v>
      </c>
      <c r="J461" s="92">
        <v>17002.3</v>
      </c>
    </row>
    <row r="462" spans="1:12" x14ac:dyDescent="0.2">
      <c r="A462" s="118" t="s">
        <v>85</v>
      </c>
      <c r="B462" s="122" t="s">
        <v>326</v>
      </c>
      <c r="C462" s="119" t="s">
        <v>86</v>
      </c>
      <c r="D462" s="119"/>
      <c r="E462" s="117">
        <f>E463</f>
        <v>95.6</v>
      </c>
      <c r="F462" s="117">
        <f t="shared" ref="F462" si="175">F463</f>
        <v>77.099999999999994</v>
      </c>
      <c r="G462" s="112">
        <f t="shared" si="173"/>
        <v>80.648535564853546</v>
      </c>
      <c r="H462" s="91"/>
      <c r="I462" s="92"/>
      <c r="J462" s="92"/>
    </row>
    <row r="463" spans="1:12" x14ac:dyDescent="0.2">
      <c r="A463" s="118" t="s">
        <v>87</v>
      </c>
      <c r="B463" s="122" t="s">
        <v>326</v>
      </c>
      <c r="C463" s="119" t="s">
        <v>88</v>
      </c>
      <c r="D463" s="119">
        <v>900100</v>
      </c>
      <c r="E463" s="117">
        <v>95.6</v>
      </c>
      <c r="F463" s="117">
        <v>77.099999999999994</v>
      </c>
      <c r="G463" s="112">
        <f t="shared" si="173"/>
        <v>80.648535564853546</v>
      </c>
      <c r="H463" s="91"/>
      <c r="I463" s="92"/>
      <c r="J463" s="92"/>
    </row>
    <row r="464" spans="1:12" s="81" customFormat="1" x14ac:dyDescent="0.2">
      <c r="A464" s="129" t="s">
        <v>488</v>
      </c>
      <c r="B464" s="123" t="s">
        <v>184</v>
      </c>
      <c r="C464" s="120"/>
      <c r="D464" s="120"/>
      <c r="E464" s="93">
        <f>E465+E472+E479+E486</f>
        <v>45506.7</v>
      </c>
      <c r="F464" s="93">
        <f>F465+F472+F479+F486</f>
        <v>42774.2</v>
      </c>
      <c r="G464" s="112">
        <f t="shared" si="173"/>
        <v>93.995389689869853</v>
      </c>
      <c r="H464" s="91"/>
      <c r="I464" s="91"/>
      <c r="J464" s="91"/>
    </row>
    <row r="465" spans="1:10" s="81" customFormat="1" x14ac:dyDescent="0.2">
      <c r="A465" s="129" t="s">
        <v>489</v>
      </c>
      <c r="B465" s="123" t="s">
        <v>185</v>
      </c>
      <c r="C465" s="120"/>
      <c r="D465" s="120"/>
      <c r="E465" s="93">
        <f>E466</f>
        <v>249</v>
      </c>
      <c r="F465" s="93">
        <f t="shared" ref="F465:F466" si="176">F466</f>
        <v>190</v>
      </c>
      <c r="G465" s="112">
        <f t="shared" si="173"/>
        <v>76.305220883534147</v>
      </c>
      <c r="H465" s="91"/>
      <c r="I465" s="91"/>
      <c r="J465" s="91"/>
    </row>
    <row r="466" spans="1:10" s="81" customFormat="1" ht="25.5" x14ac:dyDescent="0.2">
      <c r="A466" s="129" t="s">
        <v>490</v>
      </c>
      <c r="B466" s="123" t="s">
        <v>382</v>
      </c>
      <c r="C466" s="73"/>
      <c r="D466" s="73"/>
      <c r="E466" s="93">
        <f>E467</f>
        <v>249</v>
      </c>
      <c r="F466" s="93">
        <f t="shared" si="176"/>
        <v>190</v>
      </c>
      <c r="G466" s="112">
        <f t="shared" si="173"/>
        <v>76.305220883534147</v>
      </c>
      <c r="H466" s="91"/>
      <c r="I466" s="91"/>
      <c r="J466" s="91"/>
    </row>
    <row r="467" spans="1:10" s="81" customFormat="1" ht="102" x14ac:dyDescent="0.2">
      <c r="A467" s="144" t="s">
        <v>186</v>
      </c>
      <c r="B467" s="122" t="s">
        <v>383</v>
      </c>
      <c r="C467" s="73"/>
      <c r="D467" s="73"/>
      <c r="E467" s="117">
        <f>E468+E470</f>
        <v>249</v>
      </c>
      <c r="F467" s="117">
        <f t="shared" ref="F467" si="177">F468+F470</f>
        <v>190</v>
      </c>
      <c r="G467" s="112">
        <f t="shared" si="173"/>
        <v>76.305220883534147</v>
      </c>
      <c r="H467" s="91"/>
      <c r="I467" s="91"/>
      <c r="J467" s="91"/>
    </row>
    <row r="468" spans="1:10" s="81" customFormat="1" ht="36.75" customHeight="1" x14ac:dyDescent="0.2">
      <c r="A468" s="118" t="s">
        <v>78</v>
      </c>
      <c r="B468" s="122" t="s">
        <v>383</v>
      </c>
      <c r="C468" s="119" t="s">
        <v>79</v>
      </c>
      <c r="D468" s="119"/>
      <c r="E468" s="117">
        <f>E469</f>
        <v>198</v>
      </c>
      <c r="F468" s="117">
        <f t="shared" ref="F468" si="178">F469</f>
        <v>152.80000000000001</v>
      </c>
      <c r="G468" s="112">
        <f t="shared" si="173"/>
        <v>77.171717171717177</v>
      </c>
      <c r="H468" s="91"/>
      <c r="I468" s="91"/>
      <c r="J468" s="91"/>
    </row>
    <row r="469" spans="1:10" s="81" customFormat="1" x14ac:dyDescent="0.2">
      <c r="A469" s="118" t="s">
        <v>80</v>
      </c>
      <c r="B469" s="122" t="s">
        <v>383</v>
      </c>
      <c r="C469" s="119" t="s">
        <v>81</v>
      </c>
      <c r="D469" s="119">
        <v>900303</v>
      </c>
      <c r="E469" s="117">
        <v>198</v>
      </c>
      <c r="F469" s="117">
        <v>152.80000000000001</v>
      </c>
      <c r="G469" s="112">
        <f t="shared" si="173"/>
        <v>77.171717171717177</v>
      </c>
      <c r="H469" s="91"/>
      <c r="I469" s="91"/>
      <c r="J469" s="91"/>
    </row>
    <row r="470" spans="1:10" s="81" customFormat="1" x14ac:dyDescent="0.2">
      <c r="A470" s="118" t="s">
        <v>73</v>
      </c>
      <c r="B470" s="122" t="s">
        <v>383</v>
      </c>
      <c r="C470" s="119" t="s">
        <v>74</v>
      </c>
      <c r="D470" s="119"/>
      <c r="E470" s="117">
        <f>E471</f>
        <v>51</v>
      </c>
      <c r="F470" s="117">
        <f t="shared" ref="F470" si="179">F471</f>
        <v>37.200000000000003</v>
      </c>
      <c r="G470" s="112">
        <f t="shared" si="173"/>
        <v>72.941176470588246</v>
      </c>
      <c r="H470" s="91"/>
      <c r="I470" s="91"/>
      <c r="J470" s="91"/>
    </row>
    <row r="471" spans="1:10" s="81" customFormat="1" ht="25.5" x14ac:dyDescent="0.2">
      <c r="A471" s="118" t="s">
        <v>75</v>
      </c>
      <c r="B471" s="122" t="s">
        <v>383</v>
      </c>
      <c r="C471" s="119" t="s">
        <v>76</v>
      </c>
      <c r="D471" s="119">
        <v>900303</v>
      </c>
      <c r="E471" s="117">
        <v>51</v>
      </c>
      <c r="F471" s="117">
        <v>37.200000000000003</v>
      </c>
      <c r="G471" s="112">
        <f t="shared" si="173"/>
        <v>72.941176470588246</v>
      </c>
      <c r="H471" s="91"/>
      <c r="I471" s="91"/>
      <c r="J471" s="91"/>
    </row>
    <row r="472" spans="1:10" s="81" customFormat="1" x14ac:dyDescent="0.2">
      <c r="A472" s="129" t="s">
        <v>491</v>
      </c>
      <c r="B472" s="123" t="s">
        <v>187</v>
      </c>
      <c r="C472" s="120"/>
      <c r="D472" s="120"/>
      <c r="E472" s="93">
        <f t="shared" ref="E472:F474" si="180">E473</f>
        <v>13047.699999999999</v>
      </c>
      <c r="F472" s="93">
        <f t="shared" si="180"/>
        <v>13047.699999999999</v>
      </c>
      <c r="G472" s="112">
        <f t="shared" si="173"/>
        <v>100</v>
      </c>
      <c r="H472" s="91"/>
      <c r="I472" s="91"/>
      <c r="J472" s="91"/>
    </row>
    <row r="473" spans="1:10" s="81" customFormat="1" ht="38.25" x14ac:dyDescent="0.2">
      <c r="A473" s="129" t="s">
        <v>492</v>
      </c>
      <c r="B473" s="123" t="s">
        <v>188</v>
      </c>
      <c r="C473" s="120"/>
      <c r="D473" s="120"/>
      <c r="E473" s="93">
        <f>E474</f>
        <v>13047.699999999999</v>
      </c>
      <c r="F473" s="93">
        <f t="shared" si="180"/>
        <v>13047.699999999999</v>
      </c>
      <c r="G473" s="112">
        <f t="shared" si="173"/>
        <v>100</v>
      </c>
      <c r="H473" s="91"/>
      <c r="I473" s="91"/>
      <c r="J473" s="91"/>
    </row>
    <row r="474" spans="1:10" s="81" customFormat="1" x14ac:dyDescent="0.2">
      <c r="A474" s="149" t="s">
        <v>189</v>
      </c>
      <c r="B474" s="122" t="s">
        <v>190</v>
      </c>
      <c r="C474" s="119"/>
      <c r="D474" s="119"/>
      <c r="E474" s="117">
        <f t="shared" si="180"/>
        <v>13047.699999999999</v>
      </c>
      <c r="F474" s="117">
        <f t="shared" si="180"/>
        <v>13047.699999999999</v>
      </c>
      <c r="G474" s="112">
        <f t="shared" si="173"/>
        <v>100</v>
      </c>
      <c r="H474" s="91"/>
      <c r="I474" s="91"/>
      <c r="J474" s="91"/>
    </row>
    <row r="475" spans="1:10" s="81" customFormat="1" x14ac:dyDescent="0.2">
      <c r="A475" s="135" t="s">
        <v>63</v>
      </c>
      <c r="B475" s="122" t="s">
        <v>190</v>
      </c>
      <c r="C475" s="130" t="s">
        <v>64</v>
      </c>
      <c r="D475" s="130"/>
      <c r="E475" s="117">
        <f>E477+E478+E476</f>
        <v>13047.699999999999</v>
      </c>
      <c r="F475" s="117">
        <f t="shared" ref="F475" si="181">F477+F478+F476</f>
        <v>13047.699999999999</v>
      </c>
      <c r="G475" s="112">
        <f t="shared" si="173"/>
        <v>100</v>
      </c>
      <c r="H475" s="91"/>
      <c r="I475" s="91"/>
      <c r="J475" s="91"/>
    </row>
    <row r="476" spans="1:10" s="81" customFormat="1" x14ac:dyDescent="0.2">
      <c r="A476" s="135" t="s">
        <v>65</v>
      </c>
      <c r="B476" s="122" t="s">
        <v>190</v>
      </c>
      <c r="C476" s="130" t="s">
        <v>66</v>
      </c>
      <c r="D476" s="130" t="s">
        <v>300</v>
      </c>
      <c r="E476" s="117">
        <v>2111.9</v>
      </c>
      <c r="F476" s="117">
        <v>2111.9</v>
      </c>
      <c r="G476" s="112">
        <f t="shared" si="173"/>
        <v>100</v>
      </c>
      <c r="H476" s="91"/>
      <c r="I476" s="91"/>
      <c r="J476" s="91"/>
    </row>
    <row r="477" spans="1:10" s="81" customFormat="1" x14ac:dyDescent="0.2">
      <c r="A477" s="135" t="s">
        <v>65</v>
      </c>
      <c r="B477" s="122" t="s">
        <v>190</v>
      </c>
      <c r="C477" s="130" t="s">
        <v>66</v>
      </c>
      <c r="D477" s="130" t="s">
        <v>257</v>
      </c>
      <c r="E477" s="117">
        <v>5467.9</v>
      </c>
      <c r="F477" s="117">
        <v>5467.9</v>
      </c>
      <c r="G477" s="112">
        <f t="shared" si="173"/>
        <v>100</v>
      </c>
      <c r="H477" s="91"/>
      <c r="I477" s="91"/>
      <c r="J477" s="91"/>
    </row>
    <row r="478" spans="1:10" s="81" customFormat="1" x14ac:dyDescent="0.2">
      <c r="A478" s="135" t="s">
        <v>65</v>
      </c>
      <c r="B478" s="122" t="s">
        <v>190</v>
      </c>
      <c r="C478" s="130" t="s">
        <v>66</v>
      </c>
      <c r="D478" s="130" t="s">
        <v>256</v>
      </c>
      <c r="E478" s="117">
        <v>5467.9</v>
      </c>
      <c r="F478" s="117">
        <v>5467.9</v>
      </c>
      <c r="G478" s="112">
        <f t="shared" si="173"/>
        <v>100</v>
      </c>
      <c r="H478" s="91"/>
      <c r="I478" s="91"/>
      <c r="J478" s="91"/>
    </row>
    <row r="479" spans="1:10" s="81" customFormat="1" ht="25.5" x14ac:dyDescent="0.2">
      <c r="A479" s="129" t="s">
        <v>493</v>
      </c>
      <c r="B479" s="123" t="s">
        <v>191</v>
      </c>
      <c r="C479" s="120"/>
      <c r="D479" s="120"/>
      <c r="E479" s="93">
        <f t="shared" ref="E479:F484" si="182">E480</f>
        <v>25561</v>
      </c>
      <c r="F479" s="93">
        <f t="shared" si="182"/>
        <v>22888.9</v>
      </c>
      <c r="G479" s="112">
        <f t="shared" si="173"/>
        <v>89.546183639137752</v>
      </c>
      <c r="H479" s="91"/>
      <c r="I479" s="91"/>
      <c r="J479" s="91"/>
    </row>
    <row r="480" spans="1:10" s="81" customFormat="1" ht="38.25" x14ac:dyDescent="0.2">
      <c r="A480" s="129" t="s">
        <v>494</v>
      </c>
      <c r="B480" s="123" t="s">
        <v>192</v>
      </c>
      <c r="C480" s="120"/>
      <c r="D480" s="120"/>
      <c r="E480" s="93">
        <f>E481</f>
        <v>25561</v>
      </c>
      <c r="F480" s="93">
        <f t="shared" si="182"/>
        <v>22888.9</v>
      </c>
      <c r="G480" s="112">
        <f t="shared" si="173"/>
        <v>89.546183639137752</v>
      </c>
      <c r="H480" s="91"/>
      <c r="I480" s="91"/>
      <c r="J480" s="91"/>
    </row>
    <row r="481" spans="1:10" s="81" customFormat="1" ht="38.25" x14ac:dyDescent="0.2">
      <c r="A481" s="149" t="s">
        <v>193</v>
      </c>
      <c r="B481" s="122" t="s">
        <v>194</v>
      </c>
      <c r="C481" s="119"/>
      <c r="D481" s="119"/>
      <c r="E481" s="117">
        <f>E484+E482</f>
        <v>25561</v>
      </c>
      <c r="F481" s="117">
        <f>F484+F482</f>
        <v>22888.9</v>
      </c>
      <c r="G481" s="112">
        <f t="shared" si="173"/>
        <v>89.546183639137752</v>
      </c>
      <c r="H481" s="91"/>
      <c r="I481" s="91"/>
      <c r="J481" s="91"/>
    </row>
    <row r="482" spans="1:10" s="81" customFormat="1" x14ac:dyDescent="0.2">
      <c r="A482" s="135" t="s">
        <v>63</v>
      </c>
      <c r="B482" s="122" t="s">
        <v>194</v>
      </c>
      <c r="C482" s="130" t="s">
        <v>64</v>
      </c>
      <c r="D482" s="119"/>
      <c r="E482" s="117">
        <f>E483</f>
        <v>10224.200000000001</v>
      </c>
      <c r="F482" s="117">
        <f t="shared" ref="F482" si="183">F483</f>
        <v>10224.200000000001</v>
      </c>
      <c r="G482" s="112">
        <f t="shared" si="173"/>
        <v>100</v>
      </c>
      <c r="H482" s="91"/>
      <c r="I482" s="91"/>
      <c r="J482" s="91"/>
    </row>
    <row r="483" spans="1:10" s="81" customFormat="1" x14ac:dyDescent="0.2">
      <c r="A483" s="135" t="s">
        <v>65</v>
      </c>
      <c r="B483" s="122" t="s">
        <v>194</v>
      </c>
      <c r="C483" s="130" t="s">
        <v>66</v>
      </c>
      <c r="D483" s="119">
        <v>900303</v>
      </c>
      <c r="E483" s="117">
        <v>10224.200000000001</v>
      </c>
      <c r="F483" s="117">
        <v>10224.200000000001</v>
      </c>
      <c r="G483" s="112">
        <f t="shared" si="173"/>
        <v>100</v>
      </c>
      <c r="H483" s="91"/>
      <c r="I483" s="91"/>
      <c r="J483" s="91"/>
    </row>
    <row r="484" spans="1:10" s="81" customFormat="1" x14ac:dyDescent="0.2">
      <c r="A484" s="118" t="s">
        <v>59</v>
      </c>
      <c r="B484" s="122" t="s">
        <v>194</v>
      </c>
      <c r="C484" s="119" t="s">
        <v>60</v>
      </c>
      <c r="D484" s="119"/>
      <c r="E484" s="117">
        <f t="shared" si="182"/>
        <v>15336.8</v>
      </c>
      <c r="F484" s="117">
        <f t="shared" si="182"/>
        <v>12664.7</v>
      </c>
      <c r="G484" s="112">
        <f t="shared" si="173"/>
        <v>82.577199937405467</v>
      </c>
      <c r="H484" s="91"/>
      <c r="I484" s="91"/>
      <c r="J484" s="91"/>
    </row>
    <row r="485" spans="1:10" s="81" customFormat="1" x14ac:dyDescent="0.2">
      <c r="A485" s="118" t="s">
        <v>61</v>
      </c>
      <c r="B485" s="122" t="s">
        <v>194</v>
      </c>
      <c r="C485" s="119" t="s">
        <v>62</v>
      </c>
      <c r="D485" s="119">
        <v>900303</v>
      </c>
      <c r="E485" s="117">
        <v>15336.8</v>
      </c>
      <c r="F485" s="117">
        <v>12664.7</v>
      </c>
      <c r="G485" s="112">
        <f t="shared" si="173"/>
        <v>82.577199937405467</v>
      </c>
      <c r="H485" s="91">
        <v>330.2</v>
      </c>
      <c r="I485" s="91"/>
      <c r="J485" s="91"/>
    </row>
    <row r="486" spans="1:10" s="81" customFormat="1" ht="18" customHeight="1" x14ac:dyDescent="0.2">
      <c r="A486" s="111" t="s">
        <v>495</v>
      </c>
      <c r="B486" s="123" t="s">
        <v>332</v>
      </c>
      <c r="C486" s="119"/>
      <c r="D486" s="119"/>
      <c r="E486" s="117">
        <f>E487</f>
        <v>6649</v>
      </c>
      <c r="F486" s="117">
        <f t="shared" ref="F486:F487" si="184">F487</f>
        <v>6647.5999999999995</v>
      </c>
      <c r="G486" s="112">
        <f t="shared" si="173"/>
        <v>99.978944202135651</v>
      </c>
      <c r="H486" s="91"/>
      <c r="I486" s="91"/>
      <c r="J486" s="91"/>
    </row>
    <row r="487" spans="1:10" s="81" customFormat="1" ht="25.5" x14ac:dyDescent="0.2">
      <c r="A487" s="111" t="s">
        <v>496</v>
      </c>
      <c r="B487" s="123" t="s">
        <v>333</v>
      </c>
      <c r="C487" s="120"/>
      <c r="D487" s="120"/>
      <c r="E487" s="93">
        <f>E488</f>
        <v>6649</v>
      </c>
      <c r="F487" s="93">
        <f t="shared" si="184"/>
        <v>6647.5999999999995</v>
      </c>
      <c r="G487" s="112">
        <f t="shared" si="173"/>
        <v>99.978944202135651</v>
      </c>
      <c r="H487" s="91"/>
      <c r="I487" s="91"/>
      <c r="J487" s="91"/>
    </row>
    <row r="488" spans="1:10" s="81" customFormat="1" x14ac:dyDescent="0.2">
      <c r="A488" s="118" t="s">
        <v>334</v>
      </c>
      <c r="B488" s="122" t="s">
        <v>335</v>
      </c>
      <c r="C488" s="119"/>
      <c r="D488" s="119"/>
      <c r="E488" s="117">
        <f>E489+E490</f>
        <v>6649</v>
      </c>
      <c r="F488" s="117">
        <f t="shared" ref="F488" si="185">F489+F490</f>
        <v>6647.5999999999995</v>
      </c>
      <c r="G488" s="112">
        <f t="shared" si="173"/>
        <v>99.978944202135651</v>
      </c>
      <c r="H488" s="91"/>
      <c r="I488" s="91"/>
      <c r="J488" s="91"/>
    </row>
    <row r="489" spans="1:10" s="81" customFormat="1" x14ac:dyDescent="0.2">
      <c r="A489" s="135" t="s">
        <v>65</v>
      </c>
      <c r="B489" s="122" t="s">
        <v>335</v>
      </c>
      <c r="C489" s="130" t="s">
        <v>66</v>
      </c>
      <c r="D489" s="130" t="s">
        <v>257</v>
      </c>
      <c r="E489" s="117">
        <v>6582</v>
      </c>
      <c r="F489" s="117">
        <v>6581.2</v>
      </c>
      <c r="G489" s="112">
        <f t="shared" si="173"/>
        <v>99.987845639623202</v>
      </c>
      <c r="H489" s="91"/>
      <c r="I489" s="91"/>
      <c r="J489" s="91"/>
    </row>
    <row r="490" spans="1:10" s="81" customFormat="1" x14ac:dyDescent="0.2">
      <c r="A490" s="135" t="s">
        <v>65</v>
      </c>
      <c r="B490" s="122" t="s">
        <v>335</v>
      </c>
      <c r="C490" s="130" t="s">
        <v>66</v>
      </c>
      <c r="D490" s="130" t="s">
        <v>256</v>
      </c>
      <c r="E490" s="117">
        <v>67</v>
      </c>
      <c r="F490" s="117">
        <v>66.400000000000006</v>
      </c>
      <c r="G490" s="112">
        <f t="shared" si="173"/>
        <v>99.104477611940311</v>
      </c>
      <c r="H490" s="91"/>
      <c r="I490" s="91"/>
      <c r="J490" s="91"/>
    </row>
    <row r="491" spans="1:10" s="81" customFormat="1" ht="24.6" customHeight="1" x14ac:dyDescent="0.2">
      <c r="A491" s="151" t="s">
        <v>497</v>
      </c>
      <c r="B491" s="123" t="s">
        <v>103</v>
      </c>
      <c r="C491" s="74"/>
      <c r="D491" s="74"/>
      <c r="E491" s="93">
        <f>E492+E497+E502+E524+E534+E539</f>
        <v>185547.90000000002</v>
      </c>
      <c r="F491" s="93">
        <f>F492+F497+F502+F524+F534+F539</f>
        <v>86346.599999999991</v>
      </c>
      <c r="G491" s="112">
        <f t="shared" si="173"/>
        <v>46.5360157673571</v>
      </c>
      <c r="H491" s="91"/>
      <c r="I491" s="91"/>
      <c r="J491" s="91"/>
    </row>
    <row r="492" spans="1:10" s="81" customFormat="1" x14ac:dyDescent="0.2">
      <c r="A492" s="151" t="s">
        <v>498</v>
      </c>
      <c r="B492" s="123" t="s">
        <v>104</v>
      </c>
      <c r="C492" s="76"/>
      <c r="D492" s="76"/>
      <c r="E492" s="93">
        <f>E493</f>
        <v>3607</v>
      </c>
      <c r="F492" s="93">
        <f t="shared" ref="F492:F493" si="186">F493</f>
        <v>0</v>
      </c>
      <c r="G492" s="112">
        <f t="shared" si="173"/>
        <v>0</v>
      </c>
      <c r="H492" s="91"/>
      <c r="I492" s="91"/>
      <c r="J492" s="91"/>
    </row>
    <row r="493" spans="1:10" s="81" customFormat="1" ht="38.25" x14ac:dyDescent="0.2">
      <c r="A493" s="151" t="s">
        <v>499</v>
      </c>
      <c r="B493" s="123" t="s">
        <v>500</v>
      </c>
      <c r="C493" s="76"/>
      <c r="D493" s="76"/>
      <c r="E493" s="93">
        <f>E494</f>
        <v>3607</v>
      </c>
      <c r="F493" s="93">
        <f t="shared" si="186"/>
        <v>0</v>
      </c>
      <c r="G493" s="112">
        <f t="shared" si="173"/>
        <v>0</v>
      </c>
      <c r="H493" s="91"/>
      <c r="I493" s="91"/>
      <c r="J493" s="91"/>
    </row>
    <row r="494" spans="1:10" s="82" customFormat="1" ht="18" customHeight="1" x14ac:dyDescent="0.2">
      <c r="A494" s="118" t="s">
        <v>623</v>
      </c>
      <c r="B494" s="152" t="s">
        <v>624</v>
      </c>
      <c r="C494" s="119"/>
      <c r="D494" s="119"/>
      <c r="E494" s="117">
        <f>E495</f>
        <v>3607</v>
      </c>
      <c r="F494" s="117">
        <f t="shared" ref="F494:F495" si="187">F495</f>
        <v>0</v>
      </c>
      <c r="G494" s="112">
        <f t="shared" si="173"/>
        <v>0</v>
      </c>
      <c r="H494" s="91"/>
      <c r="I494" s="94"/>
      <c r="J494" s="94"/>
    </row>
    <row r="495" spans="1:10" s="82" customFormat="1" ht="18" customHeight="1" x14ac:dyDescent="0.2">
      <c r="A495" s="118" t="s">
        <v>67</v>
      </c>
      <c r="B495" s="152" t="s">
        <v>624</v>
      </c>
      <c r="C495" s="119" t="s">
        <v>68</v>
      </c>
      <c r="D495" s="119"/>
      <c r="E495" s="117">
        <f>E496</f>
        <v>3607</v>
      </c>
      <c r="F495" s="117">
        <f t="shared" si="187"/>
        <v>0</v>
      </c>
      <c r="G495" s="112">
        <f t="shared" si="173"/>
        <v>0</v>
      </c>
      <c r="H495" s="91"/>
      <c r="I495" s="94"/>
      <c r="J495" s="94"/>
    </row>
    <row r="496" spans="1:10" s="82" customFormat="1" ht="18" customHeight="1" x14ac:dyDescent="0.2">
      <c r="A496" s="118" t="s">
        <v>69</v>
      </c>
      <c r="B496" s="152" t="s">
        <v>624</v>
      </c>
      <c r="C496" s="119" t="s">
        <v>70</v>
      </c>
      <c r="D496" s="119">
        <v>900100</v>
      </c>
      <c r="E496" s="117">
        <v>3607</v>
      </c>
      <c r="F496" s="117">
        <v>0</v>
      </c>
      <c r="G496" s="112">
        <f t="shared" si="173"/>
        <v>0</v>
      </c>
      <c r="H496" s="91"/>
      <c r="I496" s="94"/>
      <c r="J496" s="94"/>
    </row>
    <row r="497" spans="1:10" s="81" customFormat="1" ht="14.45" customHeight="1" x14ac:dyDescent="0.2">
      <c r="A497" s="111" t="s">
        <v>501</v>
      </c>
      <c r="B497" s="153" t="s">
        <v>303</v>
      </c>
      <c r="C497" s="120"/>
      <c r="D497" s="120"/>
      <c r="E497" s="93">
        <f>E498</f>
        <v>1500</v>
      </c>
      <c r="F497" s="93">
        <f t="shared" ref="F497" si="188">F498</f>
        <v>0</v>
      </c>
      <c r="G497" s="112">
        <f t="shared" si="173"/>
        <v>0</v>
      </c>
      <c r="H497" s="91"/>
      <c r="I497" s="91"/>
      <c r="J497" s="91"/>
    </row>
    <row r="498" spans="1:10" s="82" customFormat="1" ht="42" customHeight="1" x14ac:dyDescent="0.2">
      <c r="A498" s="154" t="s">
        <v>680</v>
      </c>
      <c r="B498" s="153" t="s">
        <v>681</v>
      </c>
      <c r="C498" s="120"/>
      <c r="D498" s="120"/>
      <c r="E498" s="93">
        <f>E499</f>
        <v>1500</v>
      </c>
      <c r="F498" s="93">
        <f t="shared" ref="F498" si="189">F499</f>
        <v>0</v>
      </c>
      <c r="G498" s="112">
        <f t="shared" si="173"/>
        <v>0</v>
      </c>
      <c r="H498" s="94"/>
      <c r="I498" s="94"/>
      <c r="J498" s="94"/>
    </row>
    <row r="499" spans="1:10" s="81" customFormat="1" ht="24.6" customHeight="1" x14ac:dyDescent="0.2">
      <c r="A499" s="118" t="s">
        <v>688</v>
      </c>
      <c r="B499" s="126" t="s">
        <v>687</v>
      </c>
      <c r="C499" s="119"/>
      <c r="D499" s="119"/>
      <c r="E499" s="117">
        <f>E500</f>
        <v>1500</v>
      </c>
      <c r="F499" s="117">
        <f t="shared" ref="F499:F500" si="190">F500</f>
        <v>0</v>
      </c>
      <c r="G499" s="112">
        <f t="shared" si="173"/>
        <v>0</v>
      </c>
      <c r="H499" s="91"/>
      <c r="I499" s="91"/>
      <c r="J499" s="91"/>
    </row>
    <row r="500" spans="1:10" s="81" customFormat="1" ht="19.149999999999999" customHeight="1" x14ac:dyDescent="0.2">
      <c r="A500" s="118" t="s">
        <v>59</v>
      </c>
      <c r="B500" s="126" t="s">
        <v>687</v>
      </c>
      <c r="C500" s="119">
        <v>400</v>
      </c>
      <c r="D500" s="119"/>
      <c r="E500" s="117">
        <f>E501</f>
        <v>1500</v>
      </c>
      <c r="F500" s="117">
        <f t="shared" si="190"/>
        <v>0</v>
      </c>
      <c r="G500" s="112">
        <f t="shared" si="173"/>
        <v>0</v>
      </c>
      <c r="H500" s="91"/>
      <c r="I500" s="91"/>
      <c r="J500" s="91"/>
    </row>
    <row r="501" spans="1:10" s="81" customFormat="1" ht="18" customHeight="1" x14ac:dyDescent="0.2">
      <c r="A501" s="118" t="s">
        <v>61</v>
      </c>
      <c r="B501" s="126" t="s">
        <v>687</v>
      </c>
      <c r="C501" s="119">
        <v>410</v>
      </c>
      <c r="D501" s="119">
        <v>900100</v>
      </c>
      <c r="E501" s="117">
        <v>1500</v>
      </c>
      <c r="F501" s="117">
        <v>0</v>
      </c>
      <c r="G501" s="112">
        <f t="shared" si="173"/>
        <v>0</v>
      </c>
      <c r="H501" s="91"/>
      <c r="I501" s="91"/>
      <c r="J501" s="91"/>
    </row>
    <row r="502" spans="1:10" s="81" customFormat="1" ht="19.149999999999999" customHeight="1" x14ac:dyDescent="0.2">
      <c r="A502" s="151" t="s">
        <v>502</v>
      </c>
      <c r="B502" s="123" t="s">
        <v>105</v>
      </c>
      <c r="C502" s="76"/>
      <c r="D502" s="76"/>
      <c r="E502" s="93">
        <f>E503+E517+E513</f>
        <v>171719.7</v>
      </c>
      <c r="F502" s="93">
        <f>F503+F517+F513</f>
        <v>79897.3</v>
      </c>
      <c r="G502" s="112">
        <f t="shared" si="173"/>
        <v>46.527742594472272</v>
      </c>
      <c r="H502" s="91"/>
      <c r="I502" s="91"/>
      <c r="J502" s="91"/>
    </row>
    <row r="503" spans="1:10" s="81" customFormat="1" ht="31.9" customHeight="1" x14ac:dyDescent="0.2">
      <c r="A503" s="155" t="s">
        <v>503</v>
      </c>
      <c r="B503" s="123" t="s">
        <v>106</v>
      </c>
      <c r="C503" s="120"/>
      <c r="D503" s="120"/>
      <c r="E503" s="93">
        <f>E504+E508</f>
        <v>108669.8</v>
      </c>
      <c r="F503" s="93">
        <f t="shared" ref="F503" si="191">F504+F508</f>
        <v>23756.399999999998</v>
      </c>
      <c r="G503" s="112">
        <f t="shared" si="173"/>
        <v>21.861087441036975</v>
      </c>
      <c r="H503" s="91"/>
      <c r="I503" s="91"/>
      <c r="J503" s="91"/>
    </row>
    <row r="504" spans="1:10" s="81" customFormat="1" ht="22.9" customHeight="1" x14ac:dyDescent="0.2">
      <c r="A504" s="156" t="s">
        <v>377</v>
      </c>
      <c r="B504" s="122" t="s">
        <v>312</v>
      </c>
      <c r="C504" s="74"/>
      <c r="D504" s="74"/>
      <c r="E504" s="117">
        <f>E505</f>
        <v>56015.600000000006</v>
      </c>
      <c r="F504" s="117">
        <f>F505</f>
        <v>23460.799999999999</v>
      </c>
      <c r="G504" s="112">
        <f t="shared" si="173"/>
        <v>41.882618413441961</v>
      </c>
      <c r="H504" s="91"/>
      <c r="I504" s="91"/>
      <c r="J504" s="91"/>
    </row>
    <row r="505" spans="1:10" s="81" customFormat="1" x14ac:dyDescent="0.2">
      <c r="A505" s="118" t="s">
        <v>73</v>
      </c>
      <c r="B505" s="122" t="s">
        <v>312</v>
      </c>
      <c r="C505" s="119">
        <v>200</v>
      </c>
      <c r="D505" s="119"/>
      <c r="E505" s="117">
        <f>E506+E507</f>
        <v>56015.600000000006</v>
      </c>
      <c r="F505" s="117">
        <f>F506+F507</f>
        <v>23460.799999999999</v>
      </c>
      <c r="G505" s="112">
        <f t="shared" si="173"/>
        <v>41.882618413441961</v>
      </c>
      <c r="H505" s="91"/>
      <c r="I505" s="91"/>
      <c r="J505" s="91"/>
    </row>
    <row r="506" spans="1:10" s="81" customFormat="1" ht="19.5" customHeight="1" x14ac:dyDescent="0.2">
      <c r="A506" s="118" t="s">
        <v>75</v>
      </c>
      <c r="B506" s="122" t="s">
        <v>312</v>
      </c>
      <c r="C506" s="119">
        <v>240</v>
      </c>
      <c r="D506" s="119">
        <v>900302</v>
      </c>
      <c r="E506" s="134">
        <v>44532.4</v>
      </c>
      <c r="F506" s="117">
        <v>18651.3</v>
      </c>
      <c r="G506" s="112">
        <f t="shared" si="173"/>
        <v>41.8825394544197</v>
      </c>
      <c r="H506" s="91"/>
      <c r="I506" s="91"/>
      <c r="J506" s="91"/>
    </row>
    <row r="507" spans="1:10" s="81" customFormat="1" ht="18.75" customHeight="1" x14ac:dyDescent="0.2">
      <c r="A507" s="118" t="s">
        <v>75</v>
      </c>
      <c r="B507" s="122" t="s">
        <v>312</v>
      </c>
      <c r="C507" s="119">
        <v>240</v>
      </c>
      <c r="D507" s="119">
        <v>900100</v>
      </c>
      <c r="E507" s="117">
        <v>11483.2</v>
      </c>
      <c r="F507" s="117">
        <v>4809.5</v>
      </c>
      <c r="G507" s="112">
        <f t="shared" si="173"/>
        <v>41.882924620314895</v>
      </c>
      <c r="H507" s="91"/>
      <c r="I507" s="91"/>
      <c r="J507" s="91"/>
    </row>
    <row r="508" spans="1:10" s="81" customFormat="1" ht="30" customHeight="1" x14ac:dyDescent="0.2">
      <c r="A508" s="127" t="s">
        <v>722</v>
      </c>
      <c r="B508" s="122" t="s">
        <v>723</v>
      </c>
      <c r="C508" s="119"/>
      <c r="D508" s="119"/>
      <c r="E508" s="117">
        <f>E509+E511</f>
        <v>52654.2</v>
      </c>
      <c r="F508" s="117">
        <f t="shared" ref="F508" si="192">F509+F511</f>
        <v>295.60000000000002</v>
      </c>
      <c r="G508" s="112">
        <f t="shared" si="173"/>
        <v>0.56139871083408366</v>
      </c>
      <c r="H508" s="91"/>
      <c r="I508" s="91"/>
      <c r="J508" s="91"/>
    </row>
    <row r="509" spans="1:10" s="81" customFormat="1" ht="18.75" customHeight="1" x14ac:dyDescent="0.2">
      <c r="A509" s="118" t="s">
        <v>73</v>
      </c>
      <c r="B509" s="122" t="s">
        <v>723</v>
      </c>
      <c r="C509" s="119">
        <v>200</v>
      </c>
      <c r="D509" s="119"/>
      <c r="E509" s="117">
        <f>E510</f>
        <v>52539.199999999997</v>
      </c>
      <c r="F509" s="117">
        <f t="shared" ref="F509" si="193">F510</f>
        <v>180.6</v>
      </c>
      <c r="G509" s="112">
        <f t="shared" si="173"/>
        <v>0.34374333830739717</v>
      </c>
      <c r="H509" s="91"/>
      <c r="I509" s="91"/>
      <c r="J509" s="91"/>
    </row>
    <row r="510" spans="1:10" s="81" customFormat="1" ht="18.75" customHeight="1" x14ac:dyDescent="0.2">
      <c r="A510" s="118" t="s">
        <v>75</v>
      </c>
      <c r="B510" s="122" t="s">
        <v>723</v>
      </c>
      <c r="C510" s="119">
        <v>240</v>
      </c>
      <c r="D510" s="119">
        <v>900100</v>
      </c>
      <c r="E510" s="117">
        <v>52539.199999999997</v>
      </c>
      <c r="F510" s="117">
        <v>180.6</v>
      </c>
      <c r="G510" s="112">
        <f t="shared" si="173"/>
        <v>0.34374333830739717</v>
      </c>
      <c r="H510" s="91"/>
      <c r="I510" s="91"/>
      <c r="J510" s="91"/>
    </row>
    <row r="511" spans="1:10" s="81" customFormat="1" ht="18.75" customHeight="1" x14ac:dyDescent="0.2">
      <c r="A511" s="118" t="s">
        <v>67</v>
      </c>
      <c r="B511" s="122" t="s">
        <v>723</v>
      </c>
      <c r="C511" s="119">
        <v>600</v>
      </c>
      <c r="D511" s="119"/>
      <c r="E511" s="117">
        <f>E512</f>
        <v>115</v>
      </c>
      <c r="F511" s="117">
        <f t="shared" ref="F511" si="194">F512</f>
        <v>115</v>
      </c>
      <c r="G511" s="112">
        <f t="shared" si="173"/>
        <v>100</v>
      </c>
      <c r="H511" s="91"/>
      <c r="I511" s="91"/>
      <c r="J511" s="91"/>
    </row>
    <row r="512" spans="1:10" s="81" customFormat="1" ht="18.75" customHeight="1" x14ac:dyDescent="0.2">
      <c r="A512" s="118" t="s">
        <v>71</v>
      </c>
      <c r="B512" s="122" t="s">
        <v>723</v>
      </c>
      <c r="C512" s="119">
        <v>620</v>
      </c>
      <c r="D512" s="119">
        <v>900100</v>
      </c>
      <c r="E512" s="117">
        <v>115</v>
      </c>
      <c r="F512" s="117">
        <v>115</v>
      </c>
      <c r="G512" s="112">
        <f t="shared" si="173"/>
        <v>100</v>
      </c>
      <c r="H512" s="91"/>
      <c r="I512" s="91"/>
      <c r="J512" s="91"/>
    </row>
    <row r="513" spans="1:10" s="82" customFormat="1" ht="40.9" customHeight="1" x14ac:dyDescent="0.2">
      <c r="A513" s="111" t="s">
        <v>706</v>
      </c>
      <c r="B513" s="123" t="s">
        <v>708</v>
      </c>
      <c r="C513" s="120"/>
      <c r="D513" s="120"/>
      <c r="E513" s="93">
        <f>E514</f>
        <v>61849.9</v>
      </c>
      <c r="F513" s="93">
        <f t="shared" ref="F513:F515" si="195">F514</f>
        <v>55540.9</v>
      </c>
      <c r="G513" s="112">
        <f t="shared" si="173"/>
        <v>89.799498463214974</v>
      </c>
      <c r="H513" s="94"/>
      <c r="I513" s="94"/>
      <c r="J513" s="94"/>
    </row>
    <row r="514" spans="1:10" s="81" customFormat="1" ht="45" customHeight="1" x14ac:dyDescent="0.2">
      <c r="A514" s="118" t="s">
        <v>707</v>
      </c>
      <c r="B514" s="122" t="s">
        <v>709</v>
      </c>
      <c r="C514" s="119"/>
      <c r="D514" s="119"/>
      <c r="E514" s="117">
        <f>E515</f>
        <v>61849.9</v>
      </c>
      <c r="F514" s="117">
        <f t="shared" si="195"/>
        <v>55540.9</v>
      </c>
      <c r="G514" s="112">
        <f t="shared" si="173"/>
        <v>89.799498463214974</v>
      </c>
      <c r="H514" s="91"/>
      <c r="I514" s="91"/>
      <c r="J514" s="91"/>
    </row>
    <row r="515" spans="1:10" s="81" customFormat="1" ht="16.899999999999999" customHeight="1" x14ac:dyDescent="0.2">
      <c r="A515" s="118" t="s">
        <v>85</v>
      </c>
      <c r="B515" s="122" t="s">
        <v>709</v>
      </c>
      <c r="C515" s="119">
        <v>800</v>
      </c>
      <c r="D515" s="119"/>
      <c r="E515" s="117">
        <f>E516</f>
        <v>61849.9</v>
      </c>
      <c r="F515" s="117">
        <f t="shared" si="195"/>
        <v>55540.9</v>
      </c>
      <c r="G515" s="112">
        <f t="shared" si="173"/>
        <v>89.799498463214974</v>
      </c>
      <c r="H515" s="91"/>
      <c r="I515" s="91"/>
      <c r="J515" s="91"/>
    </row>
    <row r="516" spans="1:10" s="81" customFormat="1" ht="36" customHeight="1" x14ac:dyDescent="0.2">
      <c r="A516" s="118" t="s">
        <v>91</v>
      </c>
      <c r="B516" s="122" t="s">
        <v>709</v>
      </c>
      <c r="C516" s="119">
        <v>810</v>
      </c>
      <c r="D516" s="119">
        <v>900100</v>
      </c>
      <c r="E516" s="117">
        <v>61849.9</v>
      </c>
      <c r="F516" s="117">
        <v>55540.9</v>
      </c>
      <c r="G516" s="112">
        <f t="shared" si="173"/>
        <v>89.799498463214974</v>
      </c>
      <c r="H516" s="91"/>
      <c r="I516" s="91"/>
      <c r="J516" s="91"/>
    </row>
    <row r="517" spans="1:10" s="81" customFormat="1" ht="39" customHeight="1" x14ac:dyDescent="0.2">
      <c r="A517" s="111" t="s">
        <v>504</v>
      </c>
      <c r="B517" s="123" t="s">
        <v>322</v>
      </c>
      <c r="C517" s="119"/>
      <c r="D517" s="119"/>
      <c r="E517" s="117">
        <f>E521+E518</f>
        <v>1200</v>
      </c>
      <c r="F517" s="117">
        <f t="shared" ref="F517" si="196">F521+F518</f>
        <v>600</v>
      </c>
      <c r="G517" s="112">
        <f t="shared" si="173"/>
        <v>50</v>
      </c>
      <c r="H517" s="91"/>
      <c r="I517" s="91"/>
      <c r="J517" s="91"/>
    </row>
    <row r="518" spans="1:10" s="81" customFormat="1" ht="39" customHeight="1" x14ac:dyDescent="0.2">
      <c r="A518" s="118" t="s">
        <v>583</v>
      </c>
      <c r="B518" s="152" t="s">
        <v>580</v>
      </c>
      <c r="C518" s="119"/>
      <c r="D518" s="119"/>
      <c r="E518" s="117">
        <f>E519</f>
        <v>600</v>
      </c>
      <c r="F518" s="117">
        <f t="shared" ref="F518:F519" si="197">F519</f>
        <v>0</v>
      </c>
      <c r="G518" s="112">
        <f t="shared" si="173"/>
        <v>0</v>
      </c>
      <c r="H518" s="91"/>
      <c r="I518" s="91"/>
      <c r="J518" s="91"/>
    </row>
    <row r="519" spans="1:10" s="81" customFormat="1" ht="18.75" customHeight="1" x14ac:dyDescent="0.2">
      <c r="A519" s="118" t="s">
        <v>73</v>
      </c>
      <c r="B519" s="152" t="s">
        <v>580</v>
      </c>
      <c r="C519" s="119" t="s">
        <v>74</v>
      </c>
      <c r="D519" s="119"/>
      <c r="E519" s="117">
        <f>E520</f>
        <v>600</v>
      </c>
      <c r="F519" s="117">
        <f t="shared" si="197"/>
        <v>0</v>
      </c>
      <c r="G519" s="112">
        <f t="shared" si="173"/>
        <v>0</v>
      </c>
      <c r="H519" s="91"/>
      <c r="I519" s="91"/>
      <c r="J519" s="91"/>
    </row>
    <row r="520" spans="1:10" s="81" customFormat="1" ht="18.75" customHeight="1" x14ac:dyDescent="0.2">
      <c r="A520" s="118" t="s">
        <v>75</v>
      </c>
      <c r="B520" s="152" t="s">
        <v>580</v>
      </c>
      <c r="C520" s="119" t="s">
        <v>76</v>
      </c>
      <c r="D520" s="119">
        <v>900100</v>
      </c>
      <c r="E520" s="117">
        <v>600</v>
      </c>
      <c r="F520" s="117">
        <v>0</v>
      </c>
      <c r="G520" s="112">
        <f t="shared" si="173"/>
        <v>0</v>
      </c>
      <c r="H520" s="91"/>
      <c r="I520" s="91"/>
      <c r="J520" s="91"/>
    </row>
    <row r="521" spans="1:10" s="81" customFormat="1" ht="52.5" customHeight="1" x14ac:dyDescent="0.2">
      <c r="A521" s="156" t="s">
        <v>582</v>
      </c>
      <c r="B521" s="152" t="s">
        <v>581</v>
      </c>
      <c r="C521" s="119"/>
      <c r="D521" s="119"/>
      <c r="E521" s="117">
        <f>E522</f>
        <v>600</v>
      </c>
      <c r="F521" s="117">
        <f t="shared" ref="F521:F522" si="198">F522</f>
        <v>600</v>
      </c>
      <c r="G521" s="112">
        <f t="shared" ref="G521:G584" si="199">F521/E521*100</f>
        <v>100</v>
      </c>
      <c r="H521" s="91"/>
      <c r="I521" s="91"/>
      <c r="J521" s="91"/>
    </row>
    <row r="522" spans="1:10" s="81" customFormat="1" ht="18.75" customHeight="1" x14ac:dyDescent="0.2">
      <c r="A522" s="118" t="s">
        <v>73</v>
      </c>
      <c r="B522" s="152" t="s">
        <v>581</v>
      </c>
      <c r="C522" s="119" t="s">
        <v>74</v>
      </c>
      <c r="D522" s="119"/>
      <c r="E522" s="117">
        <f>E523</f>
        <v>600</v>
      </c>
      <c r="F522" s="117">
        <f t="shared" si="198"/>
        <v>600</v>
      </c>
      <c r="G522" s="112">
        <f t="shared" si="199"/>
        <v>100</v>
      </c>
      <c r="H522" s="91"/>
      <c r="I522" s="91"/>
      <c r="J522" s="91"/>
    </row>
    <row r="523" spans="1:10" s="81" customFormat="1" ht="18.75" customHeight="1" x14ac:dyDescent="0.2">
      <c r="A523" s="118" t="s">
        <v>75</v>
      </c>
      <c r="B523" s="152" t="s">
        <v>581</v>
      </c>
      <c r="C523" s="119" t="s">
        <v>76</v>
      </c>
      <c r="D523" s="119">
        <v>900100</v>
      </c>
      <c r="E523" s="117">
        <v>600</v>
      </c>
      <c r="F523" s="117">
        <v>600</v>
      </c>
      <c r="G523" s="112">
        <f t="shared" si="199"/>
        <v>100</v>
      </c>
      <c r="H523" s="91"/>
      <c r="I523" s="91"/>
      <c r="J523" s="91"/>
    </row>
    <row r="524" spans="1:10" s="81" customFormat="1" ht="19.5" customHeight="1" x14ac:dyDescent="0.2">
      <c r="A524" s="151" t="s">
        <v>505</v>
      </c>
      <c r="B524" s="123" t="s">
        <v>506</v>
      </c>
      <c r="C524" s="76"/>
      <c r="D524" s="76"/>
      <c r="E524" s="93">
        <f>E525+E530</f>
        <v>5078</v>
      </c>
      <c r="F524" s="93">
        <f>F525+F530</f>
        <v>4562.8999999999996</v>
      </c>
      <c r="G524" s="112">
        <f t="shared" si="199"/>
        <v>89.856242615202831</v>
      </c>
      <c r="H524" s="91"/>
      <c r="I524" s="91"/>
      <c r="J524" s="91"/>
    </row>
    <row r="525" spans="1:10" s="81" customFormat="1" ht="25.5" x14ac:dyDescent="0.2">
      <c r="A525" s="146" t="s">
        <v>507</v>
      </c>
      <c r="B525" s="123" t="s">
        <v>508</v>
      </c>
      <c r="C525" s="120"/>
      <c r="D525" s="120"/>
      <c r="E525" s="93">
        <f t="shared" ref="E525:F526" si="200">E526</f>
        <v>1129</v>
      </c>
      <c r="F525" s="93">
        <f t="shared" si="200"/>
        <v>1053.5</v>
      </c>
      <c r="G525" s="112">
        <f t="shared" si="199"/>
        <v>93.312666076173599</v>
      </c>
      <c r="H525" s="91"/>
      <c r="I525" s="91"/>
      <c r="J525" s="91"/>
    </row>
    <row r="526" spans="1:10" s="81" customFormat="1" ht="25.5" x14ac:dyDescent="0.2">
      <c r="A526" s="156" t="s">
        <v>195</v>
      </c>
      <c r="B526" s="152" t="s">
        <v>509</v>
      </c>
      <c r="C526" s="119"/>
      <c r="D526" s="119"/>
      <c r="E526" s="117">
        <f>E527</f>
        <v>1129</v>
      </c>
      <c r="F526" s="117">
        <f t="shared" si="200"/>
        <v>1053.5</v>
      </c>
      <c r="G526" s="112">
        <f t="shared" si="199"/>
        <v>93.312666076173599</v>
      </c>
      <c r="H526" s="91"/>
      <c r="I526" s="91"/>
      <c r="J526" s="91"/>
    </row>
    <row r="527" spans="1:10" s="81" customFormat="1" ht="25.5" x14ac:dyDescent="0.2">
      <c r="A527" s="118" t="s">
        <v>67</v>
      </c>
      <c r="B527" s="152" t="s">
        <v>509</v>
      </c>
      <c r="C527" s="119" t="s">
        <v>68</v>
      </c>
      <c r="D527" s="119"/>
      <c r="E527" s="117">
        <f>E528+E529</f>
        <v>1129</v>
      </c>
      <c r="F527" s="117">
        <f t="shared" ref="F527" si="201">F528+F529</f>
        <v>1053.5</v>
      </c>
      <c r="G527" s="112">
        <f t="shared" si="199"/>
        <v>93.312666076173599</v>
      </c>
      <c r="H527" s="91"/>
      <c r="I527" s="91"/>
      <c r="J527" s="91"/>
    </row>
    <row r="528" spans="1:10" s="81" customFormat="1" x14ac:dyDescent="0.2">
      <c r="A528" s="118" t="s">
        <v>69</v>
      </c>
      <c r="B528" s="152" t="s">
        <v>509</v>
      </c>
      <c r="C528" s="119" t="s">
        <v>70</v>
      </c>
      <c r="D528" s="119">
        <v>900100</v>
      </c>
      <c r="E528" s="117">
        <v>1059.8</v>
      </c>
      <c r="F528" s="117">
        <f>495.6+468.8+19.9</f>
        <v>984.30000000000007</v>
      </c>
      <c r="G528" s="112">
        <f t="shared" si="199"/>
        <v>92.876014342328745</v>
      </c>
      <c r="H528" s="91"/>
      <c r="I528" s="91"/>
      <c r="J528" s="91"/>
    </row>
    <row r="529" spans="1:10" s="81" customFormat="1" x14ac:dyDescent="0.2">
      <c r="A529" s="118" t="s">
        <v>71</v>
      </c>
      <c r="B529" s="152" t="s">
        <v>509</v>
      </c>
      <c r="C529" s="119">
        <v>620</v>
      </c>
      <c r="D529" s="119">
        <v>900100</v>
      </c>
      <c r="E529" s="117">
        <v>69.2</v>
      </c>
      <c r="F529" s="117">
        <v>69.2</v>
      </c>
      <c r="G529" s="112">
        <f t="shared" si="199"/>
        <v>100</v>
      </c>
      <c r="H529" s="91"/>
      <c r="I529" s="91"/>
      <c r="J529" s="91"/>
    </row>
    <row r="530" spans="1:10" s="81" customFormat="1" ht="25.5" x14ac:dyDescent="0.2">
      <c r="A530" s="118" t="s">
        <v>666</v>
      </c>
      <c r="B530" s="153" t="s">
        <v>667</v>
      </c>
      <c r="C530" s="119"/>
      <c r="D530" s="119"/>
      <c r="E530" s="93">
        <f>E531</f>
        <v>3949</v>
      </c>
      <c r="F530" s="93">
        <f t="shared" ref="F530" si="202">F531</f>
        <v>3509.4</v>
      </c>
      <c r="G530" s="112">
        <f t="shared" si="199"/>
        <v>88.868067865282356</v>
      </c>
      <c r="H530" s="91"/>
      <c r="I530" s="91"/>
      <c r="J530" s="91"/>
    </row>
    <row r="531" spans="1:10" s="81" customFormat="1" ht="25.5" x14ac:dyDescent="0.2">
      <c r="A531" s="118" t="s">
        <v>668</v>
      </c>
      <c r="B531" s="152" t="s">
        <v>669</v>
      </c>
      <c r="C531" s="119"/>
      <c r="D531" s="119"/>
      <c r="E531" s="117">
        <f>E532</f>
        <v>3949</v>
      </c>
      <c r="F531" s="117">
        <f t="shared" ref="F531" si="203">F532+F533</f>
        <v>3509.4</v>
      </c>
      <c r="G531" s="112">
        <f t="shared" si="199"/>
        <v>88.868067865282356</v>
      </c>
      <c r="H531" s="91"/>
      <c r="I531" s="91"/>
      <c r="J531" s="91"/>
    </row>
    <row r="532" spans="1:10" s="81" customFormat="1" x14ac:dyDescent="0.2">
      <c r="A532" s="118" t="s">
        <v>73</v>
      </c>
      <c r="B532" s="152" t="s">
        <v>669</v>
      </c>
      <c r="C532" s="119" t="s">
        <v>74</v>
      </c>
      <c r="D532" s="119"/>
      <c r="E532" s="117">
        <f>E533</f>
        <v>3949</v>
      </c>
      <c r="F532" s="117">
        <v>0</v>
      </c>
      <c r="G532" s="112">
        <f t="shared" si="199"/>
        <v>0</v>
      </c>
      <c r="H532" s="91"/>
      <c r="I532" s="91"/>
      <c r="J532" s="91"/>
    </row>
    <row r="533" spans="1:10" s="81" customFormat="1" ht="25.5" x14ac:dyDescent="0.2">
      <c r="A533" s="118" t="s">
        <v>75</v>
      </c>
      <c r="B533" s="152" t="s">
        <v>669</v>
      </c>
      <c r="C533" s="119" t="s">
        <v>76</v>
      </c>
      <c r="D533" s="119">
        <v>900100</v>
      </c>
      <c r="E533" s="117">
        <v>3949</v>
      </c>
      <c r="F533" s="117">
        <v>3509.4</v>
      </c>
      <c r="G533" s="112">
        <f t="shared" si="199"/>
        <v>88.868067865282356</v>
      </c>
      <c r="H533" s="91"/>
      <c r="I533" s="91"/>
      <c r="J533" s="91"/>
    </row>
    <row r="534" spans="1:10" s="81" customFormat="1" ht="25.5" x14ac:dyDescent="0.2">
      <c r="A534" s="151" t="s">
        <v>705</v>
      </c>
      <c r="B534" s="123" t="s">
        <v>196</v>
      </c>
      <c r="C534" s="76"/>
      <c r="D534" s="76"/>
      <c r="E534" s="93">
        <f t="shared" ref="E534:F537" si="204">E535</f>
        <v>3253.2</v>
      </c>
      <c r="F534" s="93">
        <f t="shared" si="204"/>
        <v>1763.5</v>
      </c>
      <c r="G534" s="112">
        <f t="shared" si="199"/>
        <v>54.208164269027428</v>
      </c>
      <c r="H534" s="91"/>
      <c r="I534" s="91"/>
      <c r="J534" s="91"/>
    </row>
    <row r="535" spans="1:10" s="81" customFormat="1" ht="25.5" x14ac:dyDescent="0.2">
      <c r="A535" s="157" t="s">
        <v>321</v>
      </c>
      <c r="B535" s="123" t="s">
        <v>197</v>
      </c>
      <c r="C535" s="120"/>
      <c r="D535" s="120"/>
      <c r="E535" s="93">
        <f>E536</f>
        <v>3253.2</v>
      </c>
      <c r="F535" s="93">
        <f t="shared" si="204"/>
        <v>1763.5</v>
      </c>
      <c r="G535" s="112">
        <f t="shared" si="199"/>
        <v>54.208164269027428</v>
      </c>
      <c r="H535" s="91"/>
      <c r="I535" s="91"/>
      <c r="J535" s="91"/>
    </row>
    <row r="536" spans="1:10" s="81" customFormat="1" ht="25.5" x14ac:dyDescent="0.2">
      <c r="A536" s="156" t="s">
        <v>195</v>
      </c>
      <c r="B536" s="152" t="s">
        <v>510</v>
      </c>
      <c r="C536" s="119"/>
      <c r="D536" s="119"/>
      <c r="E536" s="117">
        <f>E537</f>
        <v>3253.2</v>
      </c>
      <c r="F536" s="117">
        <f t="shared" si="204"/>
        <v>1763.5</v>
      </c>
      <c r="G536" s="112">
        <f t="shared" si="199"/>
        <v>54.208164269027428</v>
      </c>
      <c r="H536" s="91"/>
      <c r="I536" s="91"/>
      <c r="J536" s="91"/>
    </row>
    <row r="537" spans="1:10" s="81" customFormat="1" x14ac:dyDescent="0.2">
      <c r="A537" s="118" t="s">
        <v>73</v>
      </c>
      <c r="B537" s="152" t="s">
        <v>510</v>
      </c>
      <c r="C537" s="119" t="s">
        <v>74</v>
      </c>
      <c r="D537" s="119"/>
      <c r="E537" s="117">
        <f t="shared" si="204"/>
        <v>3253.2</v>
      </c>
      <c r="F537" s="117">
        <f t="shared" si="204"/>
        <v>1763.5</v>
      </c>
      <c r="G537" s="112">
        <f t="shared" si="199"/>
        <v>54.208164269027428</v>
      </c>
      <c r="H537" s="91"/>
      <c r="I537" s="91"/>
      <c r="J537" s="91"/>
    </row>
    <row r="538" spans="1:10" s="81" customFormat="1" ht="21" customHeight="1" x14ac:dyDescent="0.2">
      <c r="A538" s="118" t="s">
        <v>75</v>
      </c>
      <c r="B538" s="152" t="s">
        <v>510</v>
      </c>
      <c r="C538" s="119" t="s">
        <v>76</v>
      </c>
      <c r="D538" s="119">
        <v>900100</v>
      </c>
      <c r="E538" s="117">
        <v>3253.2</v>
      </c>
      <c r="F538" s="117">
        <v>1763.5</v>
      </c>
      <c r="G538" s="112">
        <f t="shared" si="199"/>
        <v>54.208164269027428</v>
      </c>
      <c r="H538" s="91"/>
      <c r="I538" s="91"/>
      <c r="J538" s="91"/>
    </row>
    <row r="539" spans="1:10" s="81" customFormat="1" x14ac:dyDescent="0.2">
      <c r="A539" s="151" t="s">
        <v>511</v>
      </c>
      <c r="B539" s="123" t="s">
        <v>198</v>
      </c>
      <c r="C539" s="120"/>
      <c r="D539" s="120"/>
      <c r="E539" s="93">
        <f>E540</f>
        <v>390</v>
      </c>
      <c r="F539" s="93">
        <f t="shared" ref="F539:F540" si="205">F540</f>
        <v>122.9</v>
      </c>
      <c r="G539" s="112">
        <f t="shared" si="199"/>
        <v>31.512820512820518</v>
      </c>
      <c r="H539" s="91"/>
      <c r="I539" s="91"/>
      <c r="J539" s="91"/>
    </row>
    <row r="540" spans="1:10" s="81" customFormat="1" ht="25.5" x14ac:dyDescent="0.2">
      <c r="A540" s="155" t="s">
        <v>512</v>
      </c>
      <c r="B540" s="123" t="s">
        <v>513</v>
      </c>
      <c r="C540" s="120"/>
      <c r="D540" s="120"/>
      <c r="E540" s="93">
        <f>E541</f>
        <v>390</v>
      </c>
      <c r="F540" s="93">
        <f t="shared" si="205"/>
        <v>122.9</v>
      </c>
      <c r="G540" s="112">
        <f t="shared" si="199"/>
        <v>31.512820512820518</v>
      </c>
      <c r="H540" s="91"/>
      <c r="I540" s="91"/>
      <c r="J540" s="91"/>
    </row>
    <row r="541" spans="1:10" s="81" customFormat="1" ht="38.25" x14ac:dyDescent="0.2">
      <c r="A541" s="156" t="s">
        <v>378</v>
      </c>
      <c r="B541" s="122" t="s">
        <v>379</v>
      </c>
      <c r="C541" s="120"/>
      <c r="D541" s="120"/>
      <c r="E541" s="117">
        <f>E542+E544</f>
        <v>390</v>
      </c>
      <c r="F541" s="117">
        <f t="shared" ref="F541" si="206">F542+F544</f>
        <v>122.9</v>
      </c>
      <c r="G541" s="112">
        <f t="shared" si="199"/>
        <v>31.512820512820518</v>
      </c>
      <c r="H541" s="91"/>
      <c r="I541" s="91"/>
      <c r="J541" s="91"/>
    </row>
    <row r="542" spans="1:10" s="81" customFormat="1" ht="38.25" x14ac:dyDescent="0.2">
      <c r="A542" s="118" t="s">
        <v>78</v>
      </c>
      <c r="B542" s="122" t="s">
        <v>379</v>
      </c>
      <c r="C542" s="119">
        <v>100</v>
      </c>
      <c r="D542" s="120"/>
      <c r="E542" s="117">
        <f>E543</f>
        <v>362</v>
      </c>
      <c r="F542" s="117">
        <f t="shared" ref="F542" si="207">F543</f>
        <v>122.9</v>
      </c>
      <c r="G542" s="112">
        <f t="shared" si="199"/>
        <v>33.950276243093924</v>
      </c>
      <c r="H542" s="91"/>
      <c r="I542" s="91"/>
      <c r="J542" s="91"/>
    </row>
    <row r="543" spans="1:10" s="81" customFormat="1" x14ac:dyDescent="0.2">
      <c r="A543" s="118" t="s">
        <v>80</v>
      </c>
      <c r="B543" s="122" t="s">
        <v>379</v>
      </c>
      <c r="C543" s="119">
        <v>120</v>
      </c>
      <c r="D543" s="119">
        <v>900303</v>
      </c>
      <c r="E543" s="117">
        <v>362</v>
      </c>
      <c r="F543" s="117">
        <v>122.9</v>
      </c>
      <c r="G543" s="112">
        <f t="shared" si="199"/>
        <v>33.950276243093924</v>
      </c>
      <c r="H543" s="91"/>
      <c r="I543" s="91"/>
      <c r="J543" s="91"/>
    </row>
    <row r="544" spans="1:10" s="81" customFormat="1" x14ac:dyDescent="0.2">
      <c r="A544" s="118" t="s">
        <v>73</v>
      </c>
      <c r="B544" s="122" t="s">
        <v>379</v>
      </c>
      <c r="C544" s="119" t="s">
        <v>74</v>
      </c>
      <c r="D544" s="119"/>
      <c r="E544" s="117">
        <f>E545</f>
        <v>28</v>
      </c>
      <c r="F544" s="117">
        <f t="shared" ref="F544" si="208">F545</f>
        <v>0</v>
      </c>
      <c r="G544" s="112">
        <f t="shared" si="199"/>
        <v>0</v>
      </c>
      <c r="H544" s="91"/>
      <c r="I544" s="91"/>
      <c r="J544" s="91"/>
    </row>
    <row r="545" spans="1:10" s="81" customFormat="1" ht="25.5" x14ac:dyDescent="0.2">
      <c r="A545" s="118" t="s">
        <v>75</v>
      </c>
      <c r="B545" s="122" t="s">
        <v>379</v>
      </c>
      <c r="C545" s="119" t="s">
        <v>76</v>
      </c>
      <c r="D545" s="119">
        <v>900303</v>
      </c>
      <c r="E545" s="117">
        <v>28</v>
      </c>
      <c r="F545" s="117">
        <v>0</v>
      </c>
      <c r="G545" s="112">
        <f t="shared" si="199"/>
        <v>0</v>
      </c>
      <c r="H545" s="91"/>
      <c r="I545" s="91"/>
      <c r="J545" s="91"/>
    </row>
    <row r="546" spans="1:10" ht="18.75" customHeight="1" x14ac:dyDescent="0.2">
      <c r="A546" s="129" t="s">
        <v>514</v>
      </c>
      <c r="B546" s="123" t="s">
        <v>199</v>
      </c>
      <c r="C546" s="74"/>
      <c r="D546" s="74"/>
      <c r="E546" s="93">
        <f>E547</f>
        <v>1600</v>
      </c>
      <c r="F546" s="93">
        <f t="shared" ref="F546" si="209">F547</f>
        <v>0</v>
      </c>
      <c r="G546" s="112">
        <f t="shared" si="199"/>
        <v>0</v>
      </c>
      <c r="H546" s="91"/>
      <c r="I546" s="92"/>
      <c r="J546" s="92"/>
    </row>
    <row r="547" spans="1:10" ht="16.5" customHeight="1" x14ac:dyDescent="0.2">
      <c r="A547" s="129" t="s">
        <v>515</v>
      </c>
      <c r="B547" s="123" t="s">
        <v>200</v>
      </c>
      <c r="C547" s="71"/>
      <c r="D547" s="71"/>
      <c r="E547" s="93">
        <f t="shared" ref="E547:F550" si="210">E548</f>
        <v>1600</v>
      </c>
      <c r="F547" s="93">
        <f t="shared" si="210"/>
        <v>0</v>
      </c>
      <c r="G547" s="112">
        <f t="shared" si="199"/>
        <v>0</v>
      </c>
      <c r="H547" s="91"/>
      <c r="I547" s="92"/>
      <c r="J547" s="92"/>
    </row>
    <row r="548" spans="1:10" ht="25.5" x14ac:dyDescent="0.2">
      <c r="A548" s="143" t="s">
        <v>298</v>
      </c>
      <c r="B548" s="123" t="s">
        <v>201</v>
      </c>
      <c r="C548" s="120"/>
      <c r="D548" s="120"/>
      <c r="E548" s="93">
        <f t="shared" si="210"/>
        <v>1600</v>
      </c>
      <c r="F548" s="93">
        <f t="shared" si="210"/>
        <v>0</v>
      </c>
      <c r="G548" s="112">
        <f t="shared" si="199"/>
        <v>0</v>
      </c>
      <c r="H548" s="91"/>
      <c r="I548" s="92"/>
      <c r="J548" s="92"/>
    </row>
    <row r="549" spans="1:10" x14ac:dyDescent="0.2">
      <c r="A549" s="144" t="s">
        <v>202</v>
      </c>
      <c r="B549" s="122" t="s">
        <v>203</v>
      </c>
      <c r="C549" s="119"/>
      <c r="D549" s="119"/>
      <c r="E549" s="117">
        <f t="shared" si="210"/>
        <v>1600</v>
      </c>
      <c r="F549" s="117">
        <f t="shared" si="210"/>
        <v>0</v>
      </c>
      <c r="G549" s="112">
        <f t="shared" si="199"/>
        <v>0</v>
      </c>
      <c r="H549" s="91"/>
      <c r="I549" s="92"/>
      <c r="J549" s="92"/>
    </row>
    <row r="550" spans="1:10" x14ac:dyDescent="0.2">
      <c r="A550" s="118" t="s">
        <v>85</v>
      </c>
      <c r="B550" s="122" t="s">
        <v>203</v>
      </c>
      <c r="C550" s="119">
        <v>800</v>
      </c>
      <c r="D550" s="74"/>
      <c r="E550" s="117">
        <f t="shared" si="210"/>
        <v>1600</v>
      </c>
      <c r="F550" s="117">
        <f t="shared" si="210"/>
        <v>0</v>
      </c>
      <c r="G550" s="112">
        <f t="shared" si="199"/>
        <v>0</v>
      </c>
      <c r="H550" s="91"/>
      <c r="I550" s="92"/>
      <c r="J550" s="92"/>
    </row>
    <row r="551" spans="1:10" ht="25.5" x14ac:dyDescent="0.2">
      <c r="A551" s="118" t="s">
        <v>91</v>
      </c>
      <c r="B551" s="122" t="s">
        <v>203</v>
      </c>
      <c r="C551" s="119">
        <v>810</v>
      </c>
      <c r="D551" s="119">
        <v>900100</v>
      </c>
      <c r="E551" s="117">
        <v>1600</v>
      </c>
      <c r="F551" s="117">
        <v>0</v>
      </c>
      <c r="G551" s="112">
        <f t="shared" si="199"/>
        <v>0</v>
      </c>
      <c r="H551" s="91"/>
      <c r="I551" s="92"/>
      <c r="J551" s="92"/>
    </row>
    <row r="552" spans="1:10" ht="21" customHeight="1" x14ac:dyDescent="0.2">
      <c r="A552" s="136" t="s">
        <v>516</v>
      </c>
      <c r="B552" s="123" t="s">
        <v>116</v>
      </c>
      <c r="C552" s="72"/>
      <c r="D552" s="72"/>
      <c r="E552" s="93">
        <f>E553+E580+E575</f>
        <v>513524.19999999995</v>
      </c>
      <c r="F552" s="93">
        <f>F553+F580+F575</f>
        <v>342917.69999999995</v>
      </c>
      <c r="G552" s="112">
        <f t="shared" si="199"/>
        <v>66.777320328818007</v>
      </c>
      <c r="H552" s="91"/>
      <c r="I552" s="92"/>
      <c r="J552" s="92"/>
    </row>
    <row r="553" spans="1:10" ht="25.5" customHeight="1" x14ac:dyDescent="0.2">
      <c r="A553" s="136" t="s">
        <v>518</v>
      </c>
      <c r="B553" s="123" t="s">
        <v>117</v>
      </c>
      <c r="C553" s="73"/>
      <c r="D553" s="73"/>
      <c r="E553" s="93">
        <f>E554+E561+E567</f>
        <v>67953.100000000006</v>
      </c>
      <c r="F553" s="93">
        <f>F554+F561+F567</f>
        <v>42411.899999999994</v>
      </c>
      <c r="G553" s="112">
        <f t="shared" si="199"/>
        <v>62.413488126369501</v>
      </c>
      <c r="H553" s="91"/>
      <c r="I553" s="92"/>
      <c r="J553" s="92"/>
    </row>
    <row r="554" spans="1:10" ht="25.5" x14ac:dyDescent="0.2">
      <c r="A554" s="139" t="s">
        <v>517</v>
      </c>
      <c r="B554" s="123" t="s">
        <v>163</v>
      </c>
      <c r="C554" s="74"/>
      <c r="D554" s="74"/>
      <c r="E554" s="93">
        <f>E555+E558</f>
        <v>38006</v>
      </c>
      <c r="F554" s="93">
        <f t="shared" ref="F554" si="211">F555+F558</f>
        <v>23030.399999999998</v>
      </c>
      <c r="G554" s="112">
        <f t="shared" si="199"/>
        <v>60.596747881913373</v>
      </c>
      <c r="H554" s="91"/>
      <c r="I554" s="92"/>
      <c r="J554" s="92"/>
    </row>
    <row r="555" spans="1:10" ht="32.25" customHeight="1" x14ac:dyDescent="0.2">
      <c r="A555" s="138" t="s">
        <v>676</v>
      </c>
      <c r="B555" s="122" t="s">
        <v>677</v>
      </c>
      <c r="C555" s="71"/>
      <c r="D555" s="71"/>
      <c r="E555" s="117">
        <f t="shared" ref="E555:F556" si="212">E556</f>
        <v>9830</v>
      </c>
      <c r="F555" s="117">
        <f t="shared" si="212"/>
        <v>2655.1</v>
      </c>
      <c r="G555" s="112">
        <f t="shared" si="199"/>
        <v>27.010172939979654</v>
      </c>
      <c r="H555" s="91"/>
      <c r="I555" s="92"/>
      <c r="J555" s="92"/>
    </row>
    <row r="556" spans="1:10" x14ac:dyDescent="0.2">
      <c r="A556" s="118" t="s">
        <v>73</v>
      </c>
      <c r="B556" s="122" t="s">
        <v>677</v>
      </c>
      <c r="C556" s="119" t="s">
        <v>74</v>
      </c>
      <c r="D556" s="119"/>
      <c r="E556" s="117">
        <f t="shared" si="212"/>
        <v>9830</v>
      </c>
      <c r="F556" s="117">
        <f t="shared" si="212"/>
        <v>2655.1</v>
      </c>
      <c r="G556" s="112">
        <f t="shared" si="199"/>
        <v>27.010172939979654</v>
      </c>
      <c r="H556" s="91"/>
      <c r="I556" s="92"/>
      <c r="J556" s="92"/>
    </row>
    <row r="557" spans="1:10" ht="12.75" customHeight="1" x14ac:dyDescent="0.2">
      <c r="A557" s="118" t="s">
        <v>75</v>
      </c>
      <c r="B557" s="122" t="s">
        <v>677</v>
      </c>
      <c r="C557" s="119" t="s">
        <v>76</v>
      </c>
      <c r="D557" s="119">
        <v>900100</v>
      </c>
      <c r="E557" s="117">
        <v>9830</v>
      </c>
      <c r="F557" s="117">
        <f>137.2+2517.9</f>
        <v>2655.1</v>
      </c>
      <c r="G557" s="112">
        <f t="shared" si="199"/>
        <v>27.010172939979654</v>
      </c>
      <c r="H557" s="91"/>
      <c r="I557" s="92"/>
      <c r="J557" s="92"/>
    </row>
    <row r="558" spans="1:10" ht="12.75" customHeight="1" x14ac:dyDescent="0.2">
      <c r="A558" s="118" t="s">
        <v>287</v>
      </c>
      <c r="B558" s="122" t="s">
        <v>288</v>
      </c>
      <c r="C558" s="119"/>
      <c r="D558" s="119"/>
      <c r="E558" s="117">
        <f t="shared" ref="E558:F559" si="213">E559</f>
        <v>28176</v>
      </c>
      <c r="F558" s="117">
        <f t="shared" si="213"/>
        <v>20375.3</v>
      </c>
      <c r="G558" s="112">
        <f t="shared" si="199"/>
        <v>72.314381033503679</v>
      </c>
      <c r="H558" s="91"/>
      <c r="I558" s="92"/>
      <c r="J558" s="92"/>
    </row>
    <row r="559" spans="1:10" ht="12.75" customHeight="1" x14ac:dyDescent="0.2">
      <c r="A559" s="118" t="s">
        <v>73</v>
      </c>
      <c r="B559" s="122" t="s">
        <v>288</v>
      </c>
      <c r="C559" s="119" t="s">
        <v>74</v>
      </c>
      <c r="D559" s="119"/>
      <c r="E559" s="117">
        <f t="shared" si="213"/>
        <v>28176</v>
      </c>
      <c r="F559" s="117">
        <f t="shared" si="213"/>
        <v>20375.3</v>
      </c>
      <c r="G559" s="112">
        <f t="shared" si="199"/>
        <v>72.314381033503679</v>
      </c>
      <c r="H559" s="91"/>
      <c r="I559" s="92"/>
      <c r="J559" s="92"/>
    </row>
    <row r="560" spans="1:10" ht="12.75" customHeight="1" x14ac:dyDescent="0.2">
      <c r="A560" s="118" t="s">
        <v>75</v>
      </c>
      <c r="B560" s="122" t="s">
        <v>288</v>
      </c>
      <c r="C560" s="119" t="s">
        <v>76</v>
      </c>
      <c r="D560" s="119">
        <v>900100</v>
      </c>
      <c r="E560" s="117">
        <v>28176</v>
      </c>
      <c r="F560" s="117">
        <v>20375.3</v>
      </c>
      <c r="G560" s="112">
        <f t="shared" si="199"/>
        <v>72.314381033503679</v>
      </c>
      <c r="H560" s="91"/>
      <c r="I560" s="92"/>
      <c r="J560" s="92"/>
    </row>
    <row r="561" spans="1:12" ht="29.25" customHeight="1" x14ac:dyDescent="0.2">
      <c r="A561" s="139" t="s">
        <v>519</v>
      </c>
      <c r="B561" s="123" t="s">
        <v>164</v>
      </c>
      <c r="C561" s="120"/>
      <c r="D561" s="120"/>
      <c r="E561" s="93">
        <f>E562</f>
        <v>9022</v>
      </c>
      <c r="F561" s="93">
        <f t="shared" ref="F561" si="214">F562</f>
        <v>5121.3</v>
      </c>
      <c r="G561" s="112">
        <f t="shared" si="199"/>
        <v>56.764575482154733</v>
      </c>
      <c r="H561" s="91"/>
      <c r="I561" s="92"/>
      <c r="J561" s="92"/>
    </row>
    <row r="562" spans="1:12" ht="25.5" customHeight="1" x14ac:dyDescent="0.2">
      <c r="A562" s="138" t="s">
        <v>175</v>
      </c>
      <c r="B562" s="122" t="s">
        <v>176</v>
      </c>
      <c r="C562" s="119"/>
      <c r="D562" s="119"/>
      <c r="E562" s="117">
        <f>E563+E565</f>
        <v>9022</v>
      </c>
      <c r="F562" s="117">
        <f t="shared" ref="F562" si="215">F563+F565</f>
        <v>5121.3</v>
      </c>
      <c r="G562" s="112">
        <f t="shared" si="199"/>
        <v>56.764575482154733</v>
      </c>
      <c r="H562" s="91"/>
      <c r="I562" s="92"/>
      <c r="J562" s="92"/>
    </row>
    <row r="563" spans="1:12" ht="39.75" customHeight="1" x14ac:dyDescent="0.2">
      <c r="A563" s="118" t="s">
        <v>78</v>
      </c>
      <c r="B563" s="122" t="s">
        <v>176</v>
      </c>
      <c r="C563" s="119" t="s">
        <v>79</v>
      </c>
      <c r="D563" s="119"/>
      <c r="E563" s="117">
        <f>E564</f>
        <v>8120</v>
      </c>
      <c r="F563" s="117">
        <f t="shared" ref="F563" si="216">F564</f>
        <v>5015.3</v>
      </c>
      <c r="G563" s="112">
        <f t="shared" si="199"/>
        <v>61.76477832512316</v>
      </c>
      <c r="H563" s="91"/>
      <c r="I563" s="92"/>
      <c r="J563" s="92"/>
    </row>
    <row r="564" spans="1:12" ht="15" customHeight="1" x14ac:dyDescent="0.2">
      <c r="A564" s="118" t="s">
        <v>80</v>
      </c>
      <c r="B564" s="122" t="s">
        <v>176</v>
      </c>
      <c r="C564" s="119" t="s">
        <v>81</v>
      </c>
      <c r="D564" s="119">
        <v>900303</v>
      </c>
      <c r="E564" s="117">
        <v>8120</v>
      </c>
      <c r="F564" s="117">
        <v>5015.3</v>
      </c>
      <c r="G564" s="112">
        <f t="shared" si="199"/>
        <v>61.76477832512316</v>
      </c>
      <c r="H564" s="99">
        <v>8120</v>
      </c>
      <c r="I564" s="100">
        <v>8120</v>
      </c>
      <c r="J564" s="100">
        <v>8120</v>
      </c>
      <c r="K564" s="100">
        <v>8120</v>
      </c>
      <c r="L564" s="100">
        <v>8120</v>
      </c>
    </row>
    <row r="565" spans="1:12" ht="20.25" customHeight="1" x14ac:dyDescent="0.2">
      <c r="A565" s="118" t="s">
        <v>73</v>
      </c>
      <c r="B565" s="122" t="s">
        <v>176</v>
      </c>
      <c r="C565" s="119" t="s">
        <v>74</v>
      </c>
      <c r="D565" s="119"/>
      <c r="E565" s="117">
        <f>E566</f>
        <v>902</v>
      </c>
      <c r="F565" s="117">
        <f t="shared" ref="F565" si="217">F566</f>
        <v>106</v>
      </c>
      <c r="G565" s="112">
        <f t="shared" si="199"/>
        <v>11.751662971175167</v>
      </c>
      <c r="H565" s="91"/>
      <c r="I565" s="92"/>
      <c r="J565" s="92"/>
    </row>
    <row r="566" spans="1:12" ht="18.75" customHeight="1" x14ac:dyDescent="0.2">
      <c r="A566" s="118" t="s">
        <v>75</v>
      </c>
      <c r="B566" s="122" t="s">
        <v>176</v>
      </c>
      <c r="C566" s="119" t="s">
        <v>76</v>
      </c>
      <c r="D566" s="119">
        <v>900303</v>
      </c>
      <c r="E566" s="117">
        <v>902</v>
      </c>
      <c r="F566" s="117">
        <v>106</v>
      </c>
      <c r="G566" s="112">
        <f t="shared" si="199"/>
        <v>11.751662971175167</v>
      </c>
      <c r="H566" s="99">
        <v>902</v>
      </c>
      <c r="I566" s="100">
        <v>902</v>
      </c>
      <c r="J566" s="100">
        <v>902</v>
      </c>
      <c r="K566" s="100">
        <v>902</v>
      </c>
      <c r="L566" s="100">
        <v>902</v>
      </c>
    </row>
    <row r="567" spans="1:12" ht="30.75" customHeight="1" x14ac:dyDescent="0.2">
      <c r="A567" s="111" t="s">
        <v>289</v>
      </c>
      <c r="B567" s="123" t="s">
        <v>520</v>
      </c>
      <c r="C567" s="120"/>
      <c r="D567" s="120"/>
      <c r="E567" s="93">
        <f>E568</f>
        <v>20925.099999999999</v>
      </c>
      <c r="F567" s="93">
        <f>F568</f>
        <v>14260.2</v>
      </c>
      <c r="G567" s="112">
        <f t="shared" si="199"/>
        <v>68.148778261513684</v>
      </c>
      <c r="H567" s="91"/>
      <c r="I567" s="92"/>
      <c r="J567" s="92"/>
    </row>
    <row r="568" spans="1:12" ht="15.75" customHeight="1" x14ac:dyDescent="0.2">
      <c r="A568" s="118" t="s">
        <v>90</v>
      </c>
      <c r="B568" s="122" t="s">
        <v>521</v>
      </c>
      <c r="C568" s="119"/>
      <c r="D568" s="119"/>
      <c r="E568" s="117">
        <f>E569+E571+E573</f>
        <v>20925.099999999999</v>
      </c>
      <c r="F568" s="117">
        <f>F569+F571+F573</f>
        <v>14260.2</v>
      </c>
      <c r="G568" s="112">
        <f t="shared" si="199"/>
        <v>68.148778261513684</v>
      </c>
      <c r="H568" s="91"/>
      <c r="I568" s="92"/>
      <c r="J568" s="92"/>
    </row>
    <row r="569" spans="1:12" ht="15.75" customHeight="1" x14ac:dyDescent="0.2">
      <c r="A569" s="118" t="s">
        <v>78</v>
      </c>
      <c r="B569" s="122" t="s">
        <v>521</v>
      </c>
      <c r="C569" s="119" t="s">
        <v>79</v>
      </c>
      <c r="D569" s="119"/>
      <c r="E569" s="117">
        <f>E570</f>
        <v>19430.099999999999</v>
      </c>
      <c r="F569" s="117">
        <f>F570</f>
        <v>13755.6</v>
      </c>
      <c r="G569" s="112">
        <f t="shared" si="199"/>
        <v>70.795312427625191</v>
      </c>
      <c r="H569" s="91"/>
      <c r="I569" s="92"/>
      <c r="J569" s="92"/>
    </row>
    <row r="570" spans="1:12" ht="15.75" customHeight="1" x14ac:dyDescent="0.2">
      <c r="A570" s="118" t="s">
        <v>80</v>
      </c>
      <c r="B570" s="122" t="s">
        <v>521</v>
      </c>
      <c r="C570" s="119" t="s">
        <v>81</v>
      </c>
      <c r="D570" s="119">
        <v>900100</v>
      </c>
      <c r="E570" s="117">
        <v>19430.099999999999</v>
      </c>
      <c r="F570" s="117">
        <v>13755.6</v>
      </c>
      <c r="G570" s="112">
        <f t="shared" si="199"/>
        <v>70.795312427625191</v>
      </c>
      <c r="H570" s="91"/>
      <c r="I570" s="92"/>
      <c r="J570" s="92"/>
    </row>
    <row r="571" spans="1:12" ht="15.75" customHeight="1" x14ac:dyDescent="0.2">
      <c r="A571" s="118" t="s">
        <v>73</v>
      </c>
      <c r="B571" s="122" t="s">
        <v>521</v>
      </c>
      <c r="C571" s="119" t="s">
        <v>74</v>
      </c>
      <c r="D571" s="119"/>
      <c r="E571" s="117">
        <f>E572</f>
        <v>1143.5</v>
      </c>
      <c r="F571" s="117">
        <f>F572</f>
        <v>412.5</v>
      </c>
      <c r="G571" s="112">
        <f t="shared" si="199"/>
        <v>36.073458679492788</v>
      </c>
      <c r="H571" s="91"/>
      <c r="I571" s="92"/>
      <c r="J571" s="92"/>
    </row>
    <row r="572" spans="1:12" ht="15.75" customHeight="1" x14ac:dyDescent="0.2">
      <c r="A572" s="118" t="s">
        <v>75</v>
      </c>
      <c r="B572" s="122" t="s">
        <v>521</v>
      </c>
      <c r="C572" s="119" t="s">
        <v>76</v>
      </c>
      <c r="D572" s="119">
        <v>900100</v>
      </c>
      <c r="E572" s="117">
        <v>1143.5</v>
      </c>
      <c r="F572" s="117">
        <v>412.5</v>
      </c>
      <c r="G572" s="112">
        <f t="shared" si="199"/>
        <v>36.073458679492788</v>
      </c>
      <c r="H572" s="91"/>
      <c r="I572" s="92"/>
      <c r="J572" s="92"/>
    </row>
    <row r="573" spans="1:12" ht="15.75" customHeight="1" x14ac:dyDescent="0.2">
      <c r="A573" s="118" t="s">
        <v>85</v>
      </c>
      <c r="B573" s="122" t="s">
        <v>521</v>
      </c>
      <c r="C573" s="119" t="s">
        <v>86</v>
      </c>
      <c r="D573" s="119"/>
      <c r="E573" s="117">
        <f>E574</f>
        <v>351.5</v>
      </c>
      <c r="F573" s="117">
        <f>F574</f>
        <v>92.1</v>
      </c>
      <c r="G573" s="112">
        <f t="shared" si="199"/>
        <v>26.201991465149359</v>
      </c>
      <c r="H573" s="91"/>
      <c r="I573" s="92"/>
      <c r="J573" s="92"/>
    </row>
    <row r="574" spans="1:12" ht="15.75" customHeight="1" x14ac:dyDescent="0.2">
      <c r="A574" s="118" t="s">
        <v>87</v>
      </c>
      <c r="B574" s="122" t="s">
        <v>521</v>
      </c>
      <c r="C574" s="119" t="s">
        <v>88</v>
      </c>
      <c r="D574" s="119">
        <v>900100</v>
      </c>
      <c r="E574" s="117">
        <v>351.5</v>
      </c>
      <c r="F574" s="117">
        <v>92.1</v>
      </c>
      <c r="G574" s="112">
        <f t="shared" si="199"/>
        <v>26.201991465149359</v>
      </c>
      <c r="H574" s="91"/>
      <c r="I574" s="92"/>
      <c r="J574" s="92"/>
    </row>
    <row r="575" spans="1:12" ht="18.75" customHeight="1" x14ac:dyDescent="0.2">
      <c r="A575" s="136" t="s">
        <v>522</v>
      </c>
      <c r="B575" s="123" t="s">
        <v>118</v>
      </c>
      <c r="C575" s="119"/>
      <c r="D575" s="119"/>
      <c r="E575" s="93">
        <f t="shared" ref="E575:F578" si="218">E576</f>
        <v>1000</v>
      </c>
      <c r="F575" s="93">
        <f t="shared" si="218"/>
        <v>0</v>
      </c>
      <c r="G575" s="112">
        <f t="shared" si="199"/>
        <v>0</v>
      </c>
      <c r="H575" s="91"/>
      <c r="I575" s="92"/>
      <c r="J575" s="92"/>
    </row>
    <row r="576" spans="1:12" ht="27.75" customHeight="1" x14ac:dyDescent="0.2">
      <c r="A576" s="139" t="s">
        <v>523</v>
      </c>
      <c r="B576" s="123" t="s">
        <v>119</v>
      </c>
      <c r="C576" s="119"/>
      <c r="D576" s="119"/>
      <c r="E576" s="93">
        <f>E577</f>
        <v>1000</v>
      </c>
      <c r="F576" s="93">
        <f t="shared" si="218"/>
        <v>0</v>
      </c>
      <c r="G576" s="112">
        <f t="shared" si="199"/>
        <v>0</v>
      </c>
      <c r="H576" s="91"/>
      <c r="I576" s="92"/>
      <c r="J576" s="92"/>
    </row>
    <row r="577" spans="1:12" ht="27.75" customHeight="1" x14ac:dyDescent="0.2">
      <c r="A577" s="138" t="s">
        <v>93</v>
      </c>
      <c r="B577" s="122" t="s">
        <v>648</v>
      </c>
      <c r="C577" s="119"/>
      <c r="D577" s="119"/>
      <c r="E577" s="117">
        <f>E578</f>
        <v>1000</v>
      </c>
      <c r="F577" s="117">
        <f t="shared" ref="F577" si="219">F578</f>
        <v>0</v>
      </c>
      <c r="G577" s="112">
        <f t="shared" si="199"/>
        <v>0</v>
      </c>
      <c r="H577" s="91"/>
      <c r="I577" s="92"/>
      <c r="J577" s="92"/>
    </row>
    <row r="578" spans="1:12" ht="18.75" customHeight="1" x14ac:dyDescent="0.2">
      <c r="A578" s="118" t="s">
        <v>92</v>
      </c>
      <c r="B578" s="122" t="s">
        <v>648</v>
      </c>
      <c r="C578" s="119">
        <v>700</v>
      </c>
      <c r="D578" s="119"/>
      <c r="E578" s="117">
        <f t="shared" si="218"/>
        <v>1000</v>
      </c>
      <c r="F578" s="117">
        <f t="shared" si="218"/>
        <v>0</v>
      </c>
      <c r="G578" s="112">
        <f t="shared" si="199"/>
        <v>0</v>
      </c>
      <c r="H578" s="91"/>
      <c r="I578" s="92"/>
      <c r="J578" s="92"/>
    </row>
    <row r="579" spans="1:12" ht="18" customHeight="1" x14ac:dyDescent="0.2">
      <c r="A579" s="118" t="s">
        <v>93</v>
      </c>
      <c r="B579" s="122" t="s">
        <v>648</v>
      </c>
      <c r="C579" s="119">
        <v>730</v>
      </c>
      <c r="D579" s="119">
        <v>900100</v>
      </c>
      <c r="E579" s="117">
        <v>1000</v>
      </c>
      <c r="F579" s="117">
        <v>0</v>
      </c>
      <c r="G579" s="112">
        <f t="shared" si="199"/>
        <v>0</v>
      </c>
      <c r="H579" s="91"/>
      <c r="I579" s="92"/>
      <c r="J579" s="92"/>
    </row>
    <row r="580" spans="1:12" x14ac:dyDescent="0.2">
      <c r="A580" s="136" t="s">
        <v>165</v>
      </c>
      <c r="B580" s="123" t="s">
        <v>142</v>
      </c>
      <c r="C580" s="73"/>
      <c r="D580" s="73"/>
      <c r="E580" s="93">
        <f>E581+E621</f>
        <v>444571.1</v>
      </c>
      <c r="F580" s="93">
        <f>F581+F621</f>
        <v>300505.8</v>
      </c>
      <c r="G580" s="112">
        <f t="shared" si="199"/>
        <v>67.594542245323638</v>
      </c>
      <c r="H580" s="91"/>
      <c r="I580" s="92"/>
      <c r="J580" s="92"/>
    </row>
    <row r="581" spans="1:12" ht="25.5" x14ac:dyDescent="0.2">
      <c r="A581" s="129" t="s">
        <v>289</v>
      </c>
      <c r="B581" s="123" t="s">
        <v>143</v>
      </c>
      <c r="C581" s="74"/>
      <c r="D581" s="74"/>
      <c r="E581" s="93">
        <f>E582+E585+E592+E611+E614+E597+E603+E606+E600</f>
        <v>443917.1</v>
      </c>
      <c r="F581" s="93">
        <f>F582+F585+F592+F611+F614+F597+F603+F606+F600</f>
        <v>300337.89999999997</v>
      </c>
      <c r="G581" s="112">
        <f t="shared" si="199"/>
        <v>67.656303395386203</v>
      </c>
      <c r="H581" s="91"/>
      <c r="I581" s="92"/>
      <c r="J581" s="92"/>
    </row>
    <row r="582" spans="1:12" x14ac:dyDescent="0.2">
      <c r="A582" s="137" t="s">
        <v>168</v>
      </c>
      <c r="B582" s="122" t="s">
        <v>169</v>
      </c>
      <c r="C582" s="75"/>
      <c r="D582" s="75"/>
      <c r="E582" s="117">
        <f t="shared" ref="E582:F583" si="220">E583</f>
        <v>2635.2</v>
      </c>
      <c r="F582" s="117">
        <f t="shared" si="220"/>
        <v>1906.8</v>
      </c>
      <c r="G582" s="112">
        <f t="shared" si="199"/>
        <v>72.358834244080157</v>
      </c>
      <c r="H582" s="91"/>
      <c r="I582" s="92"/>
      <c r="J582" s="92"/>
    </row>
    <row r="583" spans="1:12" ht="38.25" x14ac:dyDescent="0.2">
      <c r="A583" s="118" t="s">
        <v>78</v>
      </c>
      <c r="B583" s="122" t="s">
        <v>169</v>
      </c>
      <c r="C583" s="119" t="s">
        <v>79</v>
      </c>
      <c r="D583" s="119"/>
      <c r="E583" s="117">
        <f t="shared" si="220"/>
        <v>2635.2</v>
      </c>
      <c r="F583" s="117">
        <f t="shared" si="220"/>
        <v>1906.8</v>
      </c>
      <c r="G583" s="112">
        <f t="shared" si="199"/>
        <v>72.358834244080157</v>
      </c>
      <c r="H583" s="91"/>
      <c r="I583" s="92"/>
      <c r="J583" s="92"/>
    </row>
    <row r="584" spans="1:12" x14ac:dyDescent="0.2">
      <c r="A584" s="118" t="s">
        <v>80</v>
      </c>
      <c r="B584" s="122" t="s">
        <v>169</v>
      </c>
      <c r="C584" s="119" t="s">
        <v>81</v>
      </c>
      <c r="D584" s="119">
        <v>900100</v>
      </c>
      <c r="E584" s="117">
        <v>2635.2</v>
      </c>
      <c r="F584" s="117">
        <v>1906.8</v>
      </c>
      <c r="G584" s="112">
        <f t="shared" si="199"/>
        <v>72.358834244080157</v>
      </c>
      <c r="H584" s="91"/>
      <c r="I584" s="92"/>
      <c r="J584" s="92"/>
    </row>
    <row r="585" spans="1:12" x14ac:dyDescent="0.2">
      <c r="A585" s="137" t="s">
        <v>179</v>
      </c>
      <c r="B585" s="122" t="s">
        <v>180</v>
      </c>
      <c r="C585" s="71"/>
      <c r="D585" s="71"/>
      <c r="E585" s="117">
        <f>E586+E588+E590</f>
        <v>154717.6</v>
      </c>
      <c r="F585" s="117">
        <f>F586+F588+F590</f>
        <v>98022.1</v>
      </c>
      <c r="G585" s="112">
        <f t="shared" ref="G585:G648" si="221">F585/E585*100</f>
        <v>63.355494138999056</v>
      </c>
      <c r="H585" s="91"/>
      <c r="I585" s="92"/>
      <c r="J585" s="92"/>
    </row>
    <row r="586" spans="1:12" ht="38.25" customHeight="1" x14ac:dyDescent="0.2">
      <c r="A586" s="118" t="s">
        <v>78</v>
      </c>
      <c r="B586" s="122" t="s">
        <v>180</v>
      </c>
      <c r="C586" s="119" t="s">
        <v>79</v>
      </c>
      <c r="D586" s="119"/>
      <c r="E586" s="117">
        <f>E587</f>
        <v>107278.1</v>
      </c>
      <c r="F586" s="117">
        <f t="shared" ref="F586" si="222">F587</f>
        <v>70818.5</v>
      </c>
      <c r="G586" s="112">
        <f t="shared" si="221"/>
        <v>66.013939471336641</v>
      </c>
      <c r="H586" s="91"/>
      <c r="I586" s="92"/>
      <c r="J586" s="92"/>
    </row>
    <row r="587" spans="1:12" x14ac:dyDescent="0.2">
      <c r="A587" s="118" t="s">
        <v>80</v>
      </c>
      <c r="B587" s="122" t="s">
        <v>180</v>
      </c>
      <c r="C587" s="119" t="s">
        <v>81</v>
      </c>
      <c r="D587" s="119">
        <v>900100</v>
      </c>
      <c r="E587" s="117">
        <v>107278.1</v>
      </c>
      <c r="F587" s="117">
        <v>70818.5</v>
      </c>
      <c r="G587" s="112">
        <f t="shared" si="221"/>
        <v>66.013939471336641</v>
      </c>
      <c r="H587" s="99">
        <v>95797.4</v>
      </c>
      <c r="I587" s="100">
        <v>95797.4</v>
      </c>
      <c r="J587" s="100">
        <v>95797.4</v>
      </c>
      <c r="K587" s="100">
        <v>95797.4</v>
      </c>
      <c r="L587" s="100">
        <v>95797.4</v>
      </c>
    </row>
    <row r="588" spans="1:12" x14ac:dyDescent="0.2">
      <c r="A588" s="118" t="s">
        <v>73</v>
      </c>
      <c r="B588" s="122" t="s">
        <v>180</v>
      </c>
      <c r="C588" s="119" t="s">
        <v>74</v>
      </c>
      <c r="D588" s="119"/>
      <c r="E588" s="117">
        <f>E589</f>
        <v>47261.5</v>
      </c>
      <c r="F588" s="117">
        <f t="shared" ref="F588" si="223">F589</f>
        <v>27098.1</v>
      </c>
      <c r="G588" s="112">
        <f t="shared" si="221"/>
        <v>57.336521269955455</v>
      </c>
      <c r="H588" s="91"/>
      <c r="I588" s="92"/>
      <c r="J588" s="92"/>
    </row>
    <row r="589" spans="1:12" ht="12" customHeight="1" x14ac:dyDescent="0.2">
      <c r="A589" s="118" t="s">
        <v>75</v>
      </c>
      <c r="B589" s="122" t="s">
        <v>180</v>
      </c>
      <c r="C589" s="119" t="s">
        <v>76</v>
      </c>
      <c r="D589" s="119">
        <v>900100</v>
      </c>
      <c r="E589" s="134">
        <v>47261.5</v>
      </c>
      <c r="F589" s="134">
        <f>7382.8+19715.3</f>
        <v>27098.1</v>
      </c>
      <c r="G589" s="112">
        <f t="shared" si="221"/>
        <v>57.336521269955455</v>
      </c>
      <c r="H589" s="91"/>
      <c r="I589" s="92"/>
      <c r="J589" s="92"/>
    </row>
    <row r="590" spans="1:12" ht="16.5" customHeight="1" x14ac:dyDescent="0.2">
      <c r="A590" s="118" t="s">
        <v>85</v>
      </c>
      <c r="B590" s="122" t="s">
        <v>180</v>
      </c>
      <c r="C590" s="119">
        <v>800</v>
      </c>
      <c r="D590" s="119"/>
      <c r="E590" s="117">
        <f>E591</f>
        <v>178</v>
      </c>
      <c r="F590" s="117">
        <f t="shared" ref="F590" si="224">F591</f>
        <v>105.5</v>
      </c>
      <c r="G590" s="112">
        <f t="shared" si="221"/>
        <v>59.269662921348306</v>
      </c>
      <c r="H590" s="91"/>
      <c r="I590" s="92"/>
      <c r="J590" s="92"/>
    </row>
    <row r="591" spans="1:12" x14ac:dyDescent="0.2">
      <c r="A591" s="118" t="s">
        <v>87</v>
      </c>
      <c r="B591" s="122" t="s">
        <v>180</v>
      </c>
      <c r="C591" s="119" t="s">
        <v>88</v>
      </c>
      <c r="D591" s="119">
        <v>900100</v>
      </c>
      <c r="E591" s="117">
        <v>178</v>
      </c>
      <c r="F591" s="117">
        <f>68.2+37.3</f>
        <v>105.5</v>
      </c>
      <c r="G591" s="112">
        <f t="shared" si="221"/>
        <v>59.269662921348306</v>
      </c>
      <c r="H591" s="91"/>
      <c r="I591" s="92"/>
      <c r="J591" s="92"/>
    </row>
    <row r="592" spans="1:12" x14ac:dyDescent="0.2">
      <c r="A592" s="138" t="s">
        <v>170</v>
      </c>
      <c r="B592" s="152" t="s">
        <v>171</v>
      </c>
      <c r="C592" s="150"/>
      <c r="D592" s="150"/>
      <c r="E592" s="117">
        <f>E593+E595</f>
        <v>25632.600000000002</v>
      </c>
      <c r="F592" s="117">
        <f t="shared" ref="F592" si="225">F593+F595</f>
        <v>12665.6</v>
      </c>
      <c r="G592" s="112">
        <f t="shared" si="221"/>
        <v>49.412076808439245</v>
      </c>
      <c r="H592" s="91"/>
      <c r="I592" s="92"/>
      <c r="J592" s="92"/>
    </row>
    <row r="593" spans="1:10" ht="38.25" x14ac:dyDescent="0.2">
      <c r="A593" s="135" t="s">
        <v>78</v>
      </c>
      <c r="B593" s="152" t="s">
        <v>171</v>
      </c>
      <c r="C593" s="150" t="s">
        <v>79</v>
      </c>
      <c r="D593" s="150"/>
      <c r="E593" s="117">
        <f>E594</f>
        <v>20749.900000000001</v>
      </c>
      <c r="F593" s="117">
        <f t="shared" ref="F593" si="226">F594</f>
        <v>12448.4</v>
      </c>
      <c r="G593" s="112">
        <f t="shared" si="221"/>
        <v>59.992578277485663</v>
      </c>
      <c r="H593" s="91"/>
      <c r="I593" s="92"/>
      <c r="J593" s="92"/>
    </row>
    <row r="594" spans="1:10" x14ac:dyDescent="0.2">
      <c r="A594" s="135" t="s">
        <v>80</v>
      </c>
      <c r="B594" s="152" t="s">
        <v>171</v>
      </c>
      <c r="C594" s="150" t="s">
        <v>81</v>
      </c>
      <c r="D594" s="119">
        <v>900100</v>
      </c>
      <c r="E594" s="117">
        <v>20749.900000000001</v>
      </c>
      <c r="F594" s="117">
        <v>12448.4</v>
      </c>
      <c r="G594" s="112">
        <f t="shared" si="221"/>
        <v>59.992578277485663</v>
      </c>
      <c r="H594" s="91"/>
      <c r="I594" s="92"/>
      <c r="J594" s="92"/>
    </row>
    <row r="595" spans="1:10" x14ac:dyDescent="0.2">
      <c r="A595" s="135" t="s">
        <v>73</v>
      </c>
      <c r="B595" s="152" t="s">
        <v>171</v>
      </c>
      <c r="C595" s="150" t="s">
        <v>74</v>
      </c>
      <c r="D595" s="150"/>
      <c r="E595" s="117">
        <f>E596</f>
        <v>4882.7</v>
      </c>
      <c r="F595" s="117">
        <f t="shared" ref="F595" si="227">F596</f>
        <v>217.2</v>
      </c>
      <c r="G595" s="112">
        <f t="shared" si="221"/>
        <v>4.448358490179614</v>
      </c>
      <c r="H595" s="91"/>
      <c r="I595" s="92"/>
      <c r="J595" s="92"/>
    </row>
    <row r="596" spans="1:10" ht="25.5" x14ac:dyDescent="0.2">
      <c r="A596" s="135" t="s">
        <v>75</v>
      </c>
      <c r="B596" s="152" t="s">
        <v>171</v>
      </c>
      <c r="C596" s="150" t="s">
        <v>76</v>
      </c>
      <c r="D596" s="119">
        <v>900100</v>
      </c>
      <c r="E596" s="117">
        <v>4882.7</v>
      </c>
      <c r="F596" s="117">
        <v>217.2</v>
      </c>
      <c r="G596" s="112">
        <f t="shared" si="221"/>
        <v>4.448358490179614</v>
      </c>
      <c r="H596" s="91"/>
      <c r="I596" s="92"/>
      <c r="J596" s="92"/>
    </row>
    <row r="597" spans="1:10" x14ac:dyDescent="0.2">
      <c r="A597" s="138" t="s">
        <v>524</v>
      </c>
      <c r="B597" s="152" t="s">
        <v>172</v>
      </c>
      <c r="C597" s="71"/>
      <c r="D597" s="71"/>
      <c r="E597" s="117">
        <f t="shared" ref="E597:F598" si="228">E598</f>
        <v>43</v>
      </c>
      <c r="F597" s="117">
        <f t="shared" si="228"/>
        <v>0</v>
      </c>
      <c r="G597" s="112">
        <f t="shared" si="221"/>
        <v>0</v>
      </c>
      <c r="H597" s="91"/>
      <c r="I597" s="92"/>
      <c r="J597" s="92"/>
    </row>
    <row r="598" spans="1:10" x14ac:dyDescent="0.2">
      <c r="A598" s="118" t="s">
        <v>73</v>
      </c>
      <c r="B598" s="152" t="s">
        <v>172</v>
      </c>
      <c r="C598" s="119" t="s">
        <v>74</v>
      </c>
      <c r="D598" s="119"/>
      <c r="E598" s="117">
        <f t="shared" si="228"/>
        <v>43</v>
      </c>
      <c r="F598" s="117">
        <f t="shared" si="228"/>
        <v>0</v>
      </c>
      <c r="G598" s="112">
        <f t="shared" si="221"/>
        <v>0</v>
      </c>
      <c r="H598" s="91"/>
      <c r="I598" s="92"/>
      <c r="J598" s="92"/>
    </row>
    <row r="599" spans="1:10" ht="25.5" x14ac:dyDescent="0.2">
      <c r="A599" s="118" t="s">
        <v>75</v>
      </c>
      <c r="B599" s="152" t="s">
        <v>172</v>
      </c>
      <c r="C599" s="119" t="s">
        <v>76</v>
      </c>
      <c r="D599" s="119">
        <v>900100</v>
      </c>
      <c r="E599" s="117">
        <v>43</v>
      </c>
      <c r="F599" s="117">
        <v>0</v>
      </c>
      <c r="G599" s="112">
        <f t="shared" si="221"/>
        <v>0</v>
      </c>
      <c r="H599" s="91"/>
      <c r="I599" s="92"/>
      <c r="J599" s="92"/>
    </row>
    <row r="600" spans="1:10" x14ac:dyDescent="0.2">
      <c r="A600" s="118" t="s">
        <v>728</v>
      </c>
      <c r="B600" s="152" t="s">
        <v>729</v>
      </c>
      <c r="C600" s="119"/>
      <c r="D600" s="119"/>
      <c r="E600" s="117">
        <f>E601</f>
        <v>35100</v>
      </c>
      <c r="F600" s="117">
        <f t="shared" ref="F600:F601" si="229">F601</f>
        <v>35100</v>
      </c>
      <c r="G600" s="112">
        <f t="shared" si="221"/>
        <v>100</v>
      </c>
      <c r="H600" s="91"/>
      <c r="I600" s="92"/>
      <c r="J600" s="92"/>
    </row>
    <row r="601" spans="1:10" x14ac:dyDescent="0.2">
      <c r="A601" s="135" t="s">
        <v>85</v>
      </c>
      <c r="B601" s="152" t="s">
        <v>729</v>
      </c>
      <c r="C601" s="150" t="s">
        <v>86</v>
      </c>
      <c r="D601" s="119"/>
      <c r="E601" s="117">
        <f>E602</f>
        <v>35100</v>
      </c>
      <c r="F601" s="117">
        <f t="shared" si="229"/>
        <v>35100</v>
      </c>
      <c r="G601" s="112">
        <f t="shared" si="221"/>
        <v>100</v>
      </c>
      <c r="H601" s="91"/>
      <c r="I601" s="92"/>
      <c r="J601" s="92"/>
    </row>
    <row r="602" spans="1:10" ht="25.5" x14ac:dyDescent="0.2">
      <c r="A602" s="118" t="s">
        <v>91</v>
      </c>
      <c r="B602" s="152" t="s">
        <v>729</v>
      </c>
      <c r="C602" s="150">
        <v>810</v>
      </c>
      <c r="D602" s="119">
        <v>900100</v>
      </c>
      <c r="E602" s="117">
        <v>35100</v>
      </c>
      <c r="F602" s="117">
        <v>35100</v>
      </c>
      <c r="G602" s="112">
        <f t="shared" si="221"/>
        <v>100</v>
      </c>
      <c r="H602" s="91"/>
      <c r="I602" s="92"/>
      <c r="J602" s="92"/>
    </row>
    <row r="603" spans="1:10" x14ac:dyDescent="0.2">
      <c r="A603" s="118" t="s">
        <v>314</v>
      </c>
      <c r="B603" s="152" t="s">
        <v>313</v>
      </c>
      <c r="C603" s="119"/>
      <c r="D603" s="119"/>
      <c r="E603" s="117">
        <f>E604</f>
        <v>271</v>
      </c>
      <c r="F603" s="117">
        <f t="shared" ref="F603:F604" si="230">F604</f>
        <v>266.89999999999998</v>
      </c>
      <c r="G603" s="112">
        <f t="shared" si="221"/>
        <v>98.48708487084869</v>
      </c>
      <c r="H603" s="91"/>
      <c r="I603" s="92"/>
      <c r="J603" s="92"/>
    </row>
    <row r="604" spans="1:10" x14ac:dyDescent="0.2">
      <c r="A604" s="118" t="s">
        <v>85</v>
      </c>
      <c r="B604" s="152" t="s">
        <v>313</v>
      </c>
      <c r="C604" s="119">
        <v>800</v>
      </c>
      <c r="D604" s="119"/>
      <c r="E604" s="117">
        <f>E605</f>
        <v>271</v>
      </c>
      <c r="F604" s="117">
        <f t="shared" si="230"/>
        <v>266.89999999999998</v>
      </c>
      <c r="G604" s="112">
        <f t="shared" si="221"/>
        <v>98.48708487084869</v>
      </c>
      <c r="H604" s="91"/>
      <c r="I604" s="92"/>
      <c r="J604" s="92"/>
    </row>
    <row r="605" spans="1:10" x14ac:dyDescent="0.2">
      <c r="A605" s="118" t="s">
        <v>87</v>
      </c>
      <c r="B605" s="152" t="s">
        <v>313</v>
      </c>
      <c r="C605" s="119">
        <v>850</v>
      </c>
      <c r="D605" s="119">
        <v>900100</v>
      </c>
      <c r="E605" s="117">
        <v>271</v>
      </c>
      <c r="F605" s="117">
        <v>266.89999999999998</v>
      </c>
      <c r="G605" s="112">
        <f t="shared" si="221"/>
        <v>98.48708487084869</v>
      </c>
      <c r="H605" s="91"/>
      <c r="I605" s="92"/>
      <c r="J605" s="92"/>
    </row>
    <row r="606" spans="1:10" ht="25.5" x14ac:dyDescent="0.2">
      <c r="A606" s="118" t="s">
        <v>525</v>
      </c>
      <c r="B606" s="152" t="s">
        <v>526</v>
      </c>
      <c r="C606" s="150"/>
      <c r="D606" s="119"/>
      <c r="E606" s="117">
        <f>E607+E609</f>
        <v>23134.1</v>
      </c>
      <c r="F606" s="117">
        <f t="shared" ref="F606" si="231">F607+F609</f>
        <v>15225.4</v>
      </c>
      <c r="G606" s="112">
        <f t="shared" si="221"/>
        <v>65.813668999442385</v>
      </c>
      <c r="H606" s="91"/>
      <c r="I606" s="92"/>
      <c r="J606" s="92"/>
    </row>
    <row r="607" spans="1:10" ht="38.25" x14ac:dyDescent="0.2">
      <c r="A607" s="118" t="s">
        <v>78</v>
      </c>
      <c r="B607" s="152" t="s">
        <v>526</v>
      </c>
      <c r="C607" s="119" t="s">
        <v>79</v>
      </c>
      <c r="D607" s="119"/>
      <c r="E607" s="117">
        <f>E608</f>
        <v>22466.1</v>
      </c>
      <c r="F607" s="117">
        <f t="shared" ref="F607" si="232">F608</f>
        <v>14832.8</v>
      </c>
      <c r="G607" s="112">
        <f t="shared" si="221"/>
        <v>66.023030254472289</v>
      </c>
      <c r="H607" s="91"/>
      <c r="I607" s="92"/>
      <c r="J607" s="92"/>
    </row>
    <row r="608" spans="1:10" x14ac:dyDescent="0.2">
      <c r="A608" s="118" t="s">
        <v>83</v>
      </c>
      <c r="B608" s="152" t="s">
        <v>526</v>
      </c>
      <c r="C608" s="119" t="s">
        <v>84</v>
      </c>
      <c r="D608" s="119">
        <v>900100</v>
      </c>
      <c r="E608" s="117">
        <v>22466.1</v>
      </c>
      <c r="F608" s="117">
        <v>14832.8</v>
      </c>
      <c r="G608" s="112">
        <f t="shared" si="221"/>
        <v>66.023030254472289</v>
      </c>
      <c r="H608" s="91"/>
      <c r="I608" s="92"/>
      <c r="J608" s="92"/>
    </row>
    <row r="609" spans="1:12" x14ac:dyDescent="0.2">
      <c r="A609" s="118" t="s">
        <v>73</v>
      </c>
      <c r="B609" s="152" t="s">
        <v>526</v>
      </c>
      <c r="C609" s="119" t="s">
        <v>74</v>
      </c>
      <c r="D609" s="119"/>
      <c r="E609" s="117">
        <f>E610</f>
        <v>668</v>
      </c>
      <c r="F609" s="117">
        <f t="shared" ref="F609" si="233">F610</f>
        <v>392.6</v>
      </c>
      <c r="G609" s="112">
        <f t="shared" si="221"/>
        <v>58.772455089820362</v>
      </c>
      <c r="H609" s="91"/>
      <c r="I609" s="92"/>
      <c r="J609" s="92"/>
    </row>
    <row r="610" spans="1:12" ht="25.5" x14ac:dyDescent="0.2">
      <c r="A610" s="118" t="s">
        <v>75</v>
      </c>
      <c r="B610" s="152" t="s">
        <v>526</v>
      </c>
      <c r="C610" s="119" t="s">
        <v>76</v>
      </c>
      <c r="D610" s="119">
        <v>900100</v>
      </c>
      <c r="E610" s="117">
        <v>668</v>
      </c>
      <c r="F610" s="117">
        <v>392.6</v>
      </c>
      <c r="G610" s="112">
        <f t="shared" si="221"/>
        <v>58.772455089820362</v>
      </c>
      <c r="H610" s="91"/>
      <c r="I610" s="92"/>
      <c r="J610" s="92"/>
    </row>
    <row r="611" spans="1:12" ht="25.5" x14ac:dyDescent="0.2">
      <c r="A611" s="138" t="s">
        <v>173</v>
      </c>
      <c r="B611" s="152" t="s">
        <v>174</v>
      </c>
      <c r="C611" s="150"/>
      <c r="D611" s="150"/>
      <c r="E611" s="117">
        <f t="shared" ref="E611:F612" si="234">E612</f>
        <v>49152.1</v>
      </c>
      <c r="F611" s="117">
        <f t="shared" si="234"/>
        <v>32604</v>
      </c>
      <c r="G611" s="112">
        <f t="shared" si="221"/>
        <v>66.332872857924684</v>
      </c>
      <c r="H611" s="91"/>
      <c r="I611" s="92"/>
      <c r="J611" s="92"/>
    </row>
    <row r="612" spans="1:12" ht="25.5" x14ac:dyDescent="0.2">
      <c r="A612" s="118" t="s">
        <v>67</v>
      </c>
      <c r="B612" s="152" t="s">
        <v>174</v>
      </c>
      <c r="C612" s="150">
        <v>600</v>
      </c>
      <c r="D612" s="150"/>
      <c r="E612" s="117">
        <f t="shared" si="234"/>
        <v>49152.1</v>
      </c>
      <c r="F612" s="117">
        <f t="shared" si="234"/>
        <v>32604</v>
      </c>
      <c r="G612" s="112">
        <f t="shared" si="221"/>
        <v>66.332872857924684</v>
      </c>
      <c r="H612" s="91"/>
      <c r="I612" s="92"/>
      <c r="J612" s="92"/>
    </row>
    <row r="613" spans="1:12" x14ac:dyDescent="0.2">
      <c r="A613" s="118" t="s">
        <v>69</v>
      </c>
      <c r="B613" s="152" t="s">
        <v>174</v>
      </c>
      <c r="C613" s="150">
        <v>610</v>
      </c>
      <c r="D613" s="119">
        <v>900100</v>
      </c>
      <c r="E613" s="117">
        <v>49152.1</v>
      </c>
      <c r="F613" s="117">
        <v>32604</v>
      </c>
      <c r="G613" s="112">
        <f t="shared" si="221"/>
        <v>66.332872857924684</v>
      </c>
      <c r="H613" s="91"/>
      <c r="I613" s="92"/>
      <c r="J613" s="92"/>
    </row>
    <row r="614" spans="1:12" ht="25.5" x14ac:dyDescent="0.2">
      <c r="A614" s="138" t="s">
        <v>166</v>
      </c>
      <c r="B614" s="152" t="s">
        <v>167</v>
      </c>
      <c r="C614" s="71"/>
      <c r="D614" s="71"/>
      <c r="E614" s="117">
        <f>E615+E617+E619</f>
        <v>153231.5</v>
      </c>
      <c r="F614" s="117">
        <f t="shared" ref="F614" si="235">F615+F617+F619</f>
        <v>104547.09999999999</v>
      </c>
      <c r="G614" s="112">
        <f t="shared" si="221"/>
        <v>68.228203730956096</v>
      </c>
      <c r="H614" s="91"/>
      <c r="I614" s="92"/>
      <c r="J614" s="92"/>
    </row>
    <row r="615" spans="1:12" ht="38.25" x14ac:dyDescent="0.2">
      <c r="A615" s="118" t="s">
        <v>78</v>
      </c>
      <c r="B615" s="152" t="s">
        <v>167</v>
      </c>
      <c r="C615" s="119" t="s">
        <v>79</v>
      </c>
      <c r="D615" s="119"/>
      <c r="E615" s="117">
        <f>E616</f>
        <v>135090.9</v>
      </c>
      <c r="F615" s="117">
        <f t="shared" ref="F615" si="236">F616</f>
        <v>94715.199999999997</v>
      </c>
      <c r="G615" s="112">
        <f t="shared" si="221"/>
        <v>70.112198527065857</v>
      </c>
      <c r="H615" s="91"/>
      <c r="I615" s="92"/>
      <c r="J615" s="92"/>
    </row>
    <row r="616" spans="1:12" x14ac:dyDescent="0.2">
      <c r="A616" s="118" t="s">
        <v>83</v>
      </c>
      <c r="B616" s="152" t="s">
        <v>167</v>
      </c>
      <c r="C616" s="119" t="s">
        <v>84</v>
      </c>
      <c r="D616" s="119">
        <v>900100</v>
      </c>
      <c r="E616" s="117">
        <v>135090.9</v>
      </c>
      <c r="F616" s="117">
        <v>94715.199999999997</v>
      </c>
      <c r="G616" s="112">
        <f t="shared" si="221"/>
        <v>70.112198527065857</v>
      </c>
      <c r="H616" s="99">
        <v>127463.7</v>
      </c>
      <c r="I616" s="100">
        <v>127463.7</v>
      </c>
      <c r="J616" s="100">
        <v>127463.7</v>
      </c>
      <c r="K616" s="100">
        <v>127463.7</v>
      </c>
      <c r="L616" s="100">
        <v>127463.7</v>
      </c>
    </row>
    <row r="617" spans="1:12" x14ac:dyDescent="0.2">
      <c r="A617" s="118" t="s">
        <v>73</v>
      </c>
      <c r="B617" s="152" t="s">
        <v>167</v>
      </c>
      <c r="C617" s="119" t="s">
        <v>74</v>
      </c>
      <c r="D617" s="119"/>
      <c r="E617" s="117">
        <f>E618</f>
        <v>18007.7</v>
      </c>
      <c r="F617" s="117">
        <f t="shared" ref="F617" si="237">F618</f>
        <v>9775.7000000000007</v>
      </c>
      <c r="G617" s="112">
        <f t="shared" si="221"/>
        <v>54.286222005031185</v>
      </c>
      <c r="H617" s="91"/>
      <c r="I617" s="92"/>
      <c r="J617" s="92"/>
    </row>
    <row r="618" spans="1:12" ht="12.75" customHeight="1" x14ac:dyDescent="0.2">
      <c r="A618" s="118" t="s">
        <v>75</v>
      </c>
      <c r="B618" s="152" t="s">
        <v>167</v>
      </c>
      <c r="C618" s="119" t="s">
        <v>76</v>
      </c>
      <c r="D618" s="119">
        <v>900100</v>
      </c>
      <c r="E618" s="117">
        <v>18007.7</v>
      </c>
      <c r="F618" s="117">
        <v>9775.7000000000007</v>
      </c>
      <c r="G618" s="112">
        <f t="shared" si="221"/>
        <v>54.286222005031185</v>
      </c>
      <c r="H618" s="99">
        <v>24119.9</v>
      </c>
      <c r="I618" s="100">
        <v>24119.9</v>
      </c>
      <c r="J618" s="100">
        <v>24119.9</v>
      </c>
      <c r="K618" s="100">
        <v>24119.9</v>
      </c>
      <c r="L618" s="100">
        <v>24119.9</v>
      </c>
    </row>
    <row r="619" spans="1:12" x14ac:dyDescent="0.2">
      <c r="A619" s="118" t="s">
        <v>85</v>
      </c>
      <c r="B619" s="152" t="s">
        <v>167</v>
      </c>
      <c r="C619" s="119" t="s">
        <v>86</v>
      </c>
      <c r="D619" s="119"/>
      <c r="E619" s="117">
        <f>E620</f>
        <v>132.9</v>
      </c>
      <c r="F619" s="117">
        <f t="shared" ref="F619" si="238">F620</f>
        <v>56.2</v>
      </c>
      <c r="G619" s="112">
        <f t="shared" si="221"/>
        <v>42.287434161023327</v>
      </c>
      <c r="H619" s="91"/>
      <c r="I619" s="92"/>
      <c r="J619" s="92"/>
    </row>
    <row r="620" spans="1:12" x14ac:dyDescent="0.2">
      <c r="A620" s="118" t="s">
        <v>87</v>
      </c>
      <c r="B620" s="152" t="s">
        <v>167</v>
      </c>
      <c r="C620" s="119" t="s">
        <v>88</v>
      </c>
      <c r="D620" s="119">
        <v>900100</v>
      </c>
      <c r="E620" s="117">
        <v>132.9</v>
      </c>
      <c r="F620" s="117">
        <v>56.2</v>
      </c>
      <c r="G620" s="112">
        <f t="shared" si="221"/>
        <v>42.287434161023327</v>
      </c>
      <c r="H620" s="91"/>
      <c r="I620" s="92"/>
      <c r="J620" s="92"/>
    </row>
    <row r="621" spans="1:12" ht="25.5" x14ac:dyDescent="0.2">
      <c r="A621" s="111" t="s">
        <v>527</v>
      </c>
      <c r="B621" s="153" t="s">
        <v>528</v>
      </c>
      <c r="C621" s="119"/>
      <c r="D621" s="119"/>
      <c r="E621" s="117">
        <f>E622</f>
        <v>654</v>
      </c>
      <c r="F621" s="117">
        <f t="shared" ref="F621:F622" si="239">F622</f>
        <v>167.9</v>
      </c>
      <c r="G621" s="112">
        <f t="shared" si="221"/>
        <v>25.672782874617738</v>
      </c>
      <c r="H621" s="91"/>
      <c r="I621" s="92"/>
      <c r="J621" s="92"/>
    </row>
    <row r="622" spans="1:12" ht="63.75" x14ac:dyDescent="0.2">
      <c r="A622" s="118" t="s">
        <v>529</v>
      </c>
      <c r="B622" s="152" t="s">
        <v>530</v>
      </c>
      <c r="C622" s="119"/>
      <c r="D622" s="119"/>
      <c r="E622" s="117">
        <f>E623</f>
        <v>654</v>
      </c>
      <c r="F622" s="117">
        <f t="shared" si="239"/>
        <v>167.9</v>
      </c>
      <c r="G622" s="112">
        <f t="shared" si="221"/>
        <v>25.672782874617738</v>
      </c>
      <c r="H622" s="91"/>
      <c r="I622" s="92"/>
      <c r="J622" s="92"/>
    </row>
    <row r="623" spans="1:12" x14ac:dyDescent="0.2">
      <c r="A623" s="118" t="s">
        <v>73</v>
      </c>
      <c r="B623" s="152" t="s">
        <v>530</v>
      </c>
      <c r="C623" s="119" t="s">
        <v>74</v>
      </c>
      <c r="D623" s="119"/>
      <c r="E623" s="117">
        <f>E624</f>
        <v>654</v>
      </c>
      <c r="F623" s="117">
        <f t="shared" ref="F623" si="240">F624</f>
        <v>167.9</v>
      </c>
      <c r="G623" s="112">
        <f t="shared" si="221"/>
        <v>25.672782874617738</v>
      </c>
      <c r="H623" s="91"/>
      <c r="I623" s="92"/>
      <c r="J623" s="92"/>
    </row>
    <row r="624" spans="1:12" ht="25.5" x14ac:dyDescent="0.2">
      <c r="A624" s="118" t="s">
        <v>75</v>
      </c>
      <c r="B624" s="152" t="s">
        <v>530</v>
      </c>
      <c r="C624" s="119" t="s">
        <v>76</v>
      </c>
      <c r="D624" s="119">
        <v>900100</v>
      </c>
      <c r="E624" s="117">
        <v>654</v>
      </c>
      <c r="F624" s="117">
        <f>86.5+81.4</f>
        <v>167.9</v>
      </c>
      <c r="G624" s="112">
        <f t="shared" si="221"/>
        <v>25.672782874617738</v>
      </c>
      <c r="H624" s="91"/>
      <c r="I624" s="92"/>
      <c r="J624" s="92"/>
    </row>
    <row r="625" spans="1:10" ht="38.25" customHeight="1" x14ac:dyDescent="0.2">
      <c r="A625" s="113" t="s">
        <v>531</v>
      </c>
      <c r="B625" s="123" t="s">
        <v>120</v>
      </c>
      <c r="C625" s="74"/>
      <c r="D625" s="74"/>
      <c r="E625" s="93">
        <f>E626+E644+E649</f>
        <v>29026</v>
      </c>
      <c r="F625" s="93">
        <f>F626+F644+F649</f>
        <v>13667.5</v>
      </c>
      <c r="G625" s="112">
        <f t="shared" si="221"/>
        <v>47.087094329222076</v>
      </c>
      <c r="H625" s="91"/>
      <c r="I625" s="92"/>
      <c r="J625" s="92"/>
    </row>
    <row r="626" spans="1:10" ht="36.75" customHeight="1" x14ac:dyDescent="0.2">
      <c r="A626" s="113" t="s">
        <v>532</v>
      </c>
      <c r="B626" s="123" t="s">
        <v>121</v>
      </c>
      <c r="C626" s="74"/>
      <c r="D626" s="74"/>
      <c r="E626" s="93">
        <f>E627+E640</f>
        <v>11300</v>
      </c>
      <c r="F626" s="93">
        <f t="shared" ref="F626" si="241">F627+F640</f>
        <v>4696.3999999999996</v>
      </c>
      <c r="G626" s="112">
        <f t="shared" si="221"/>
        <v>41.561061946902647</v>
      </c>
      <c r="H626" s="91"/>
      <c r="I626" s="92"/>
      <c r="J626" s="92"/>
    </row>
    <row r="627" spans="1:10" ht="31.7" customHeight="1" x14ac:dyDescent="0.2">
      <c r="A627" s="146" t="s">
        <v>533</v>
      </c>
      <c r="B627" s="123" t="s">
        <v>214</v>
      </c>
      <c r="C627" s="158"/>
      <c r="D627" s="158"/>
      <c r="E627" s="93">
        <f>E628+E634+E637+E631</f>
        <v>11000</v>
      </c>
      <c r="F627" s="93">
        <f>F628+F634+F637+F631</f>
        <v>4696.3999999999996</v>
      </c>
      <c r="G627" s="112">
        <f t="shared" si="221"/>
        <v>42.694545454545448</v>
      </c>
      <c r="H627" s="91"/>
      <c r="I627" s="92"/>
      <c r="J627" s="92"/>
    </row>
    <row r="628" spans="1:10" ht="78.75" customHeight="1" x14ac:dyDescent="0.2">
      <c r="A628" s="115" t="s">
        <v>659</v>
      </c>
      <c r="B628" s="152" t="s">
        <v>253</v>
      </c>
      <c r="C628" s="75"/>
      <c r="D628" s="75"/>
      <c r="E628" s="117">
        <f>E629</f>
        <v>1468.8</v>
      </c>
      <c r="F628" s="117">
        <f t="shared" ref="F628:F629" si="242">F629</f>
        <v>1460.8</v>
      </c>
      <c r="G628" s="112">
        <f t="shared" si="221"/>
        <v>99.455337690631808</v>
      </c>
      <c r="H628" s="91"/>
      <c r="I628" s="92"/>
      <c r="J628" s="92"/>
    </row>
    <row r="629" spans="1:10" x14ac:dyDescent="0.2">
      <c r="A629" s="118" t="s">
        <v>73</v>
      </c>
      <c r="B629" s="152" t="s">
        <v>253</v>
      </c>
      <c r="C629" s="119" t="s">
        <v>74</v>
      </c>
      <c r="D629" s="119"/>
      <c r="E629" s="117">
        <f>E630</f>
        <v>1468.8</v>
      </c>
      <c r="F629" s="117">
        <f t="shared" si="242"/>
        <v>1460.8</v>
      </c>
      <c r="G629" s="112">
        <f t="shared" si="221"/>
        <v>99.455337690631808</v>
      </c>
      <c r="H629" s="91"/>
      <c r="I629" s="92"/>
      <c r="J629" s="92"/>
    </row>
    <row r="630" spans="1:10" ht="19.5" customHeight="1" x14ac:dyDescent="0.2">
      <c r="A630" s="118" t="s">
        <v>75</v>
      </c>
      <c r="B630" s="152" t="s">
        <v>253</v>
      </c>
      <c r="C630" s="119" t="s">
        <v>76</v>
      </c>
      <c r="D630" s="119">
        <v>900100</v>
      </c>
      <c r="E630" s="117">
        <v>1468.8</v>
      </c>
      <c r="F630" s="117">
        <v>1460.8</v>
      </c>
      <c r="G630" s="112">
        <f t="shared" si="221"/>
        <v>99.455337690631808</v>
      </c>
      <c r="H630" s="91"/>
      <c r="I630" s="92"/>
      <c r="J630" s="92"/>
    </row>
    <row r="631" spans="1:10" ht="94.9" customHeight="1" x14ac:dyDescent="0.2">
      <c r="A631" s="118" t="s">
        <v>745</v>
      </c>
      <c r="B631" s="152" t="s">
        <v>744</v>
      </c>
      <c r="C631" s="119"/>
      <c r="D631" s="119"/>
      <c r="E631" s="117">
        <f>E632</f>
        <v>135</v>
      </c>
      <c r="F631" s="117">
        <f t="shared" ref="F631:F632" si="243">F632</f>
        <v>134.4</v>
      </c>
      <c r="G631" s="112">
        <f t="shared" si="221"/>
        <v>99.555555555555557</v>
      </c>
      <c r="H631" s="91"/>
      <c r="I631" s="92"/>
      <c r="J631" s="92"/>
    </row>
    <row r="632" spans="1:10" ht="19.5" customHeight="1" x14ac:dyDescent="0.2">
      <c r="A632" s="118" t="s">
        <v>73</v>
      </c>
      <c r="B632" s="152" t="s">
        <v>744</v>
      </c>
      <c r="C632" s="119" t="s">
        <v>74</v>
      </c>
      <c r="D632" s="119"/>
      <c r="E632" s="117">
        <f>E633</f>
        <v>135</v>
      </c>
      <c r="F632" s="117">
        <f t="shared" si="243"/>
        <v>134.4</v>
      </c>
      <c r="G632" s="112">
        <f t="shared" si="221"/>
        <v>99.555555555555557</v>
      </c>
      <c r="H632" s="91"/>
      <c r="I632" s="92"/>
      <c r="J632" s="92"/>
    </row>
    <row r="633" spans="1:10" ht="19.5" customHeight="1" x14ac:dyDescent="0.2">
      <c r="A633" s="118" t="s">
        <v>75</v>
      </c>
      <c r="B633" s="152" t="s">
        <v>744</v>
      </c>
      <c r="C633" s="119" t="s">
        <v>76</v>
      </c>
      <c r="D633" s="119">
        <v>900100</v>
      </c>
      <c r="E633" s="117">
        <v>135</v>
      </c>
      <c r="F633" s="117">
        <v>134.4</v>
      </c>
      <c r="G633" s="112">
        <f t="shared" si="221"/>
        <v>99.555555555555557</v>
      </c>
      <c r="H633" s="91"/>
      <c r="I633" s="92"/>
      <c r="J633" s="92"/>
    </row>
    <row r="634" spans="1:10" ht="89.25" x14ac:dyDescent="0.2">
      <c r="A634" s="115" t="s">
        <v>660</v>
      </c>
      <c r="B634" s="152" t="s">
        <v>254</v>
      </c>
      <c r="C634" s="75"/>
      <c r="D634" s="75"/>
      <c r="E634" s="117">
        <f>E635</f>
        <v>6216.2</v>
      </c>
      <c r="F634" s="117">
        <f t="shared" ref="F634:F635" si="244">F635</f>
        <v>1771.2</v>
      </c>
      <c r="G634" s="112">
        <f t="shared" si="221"/>
        <v>28.49329172163058</v>
      </c>
      <c r="H634" s="91"/>
      <c r="I634" s="92"/>
      <c r="J634" s="92"/>
    </row>
    <row r="635" spans="1:10" x14ac:dyDescent="0.2">
      <c r="A635" s="118" t="s">
        <v>73</v>
      </c>
      <c r="B635" s="152" t="s">
        <v>254</v>
      </c>
      <c r="C635" s="119" t="s">
        <v>74</v>
      </c>
      <c r="D635" s="119"/>
      <c r="E635" s="117">
        <f>E636</f>
        <v>6216.2</v>
      </c>
      <c r="F635" s="117">
        <f t="shared" si="244"/>
        <v>1771.2</v>
      </c>
      <c r="G635" s="112">
        <f t="shared" si="221"/>
        <v>28.49329172163058</v>
      </c>
      <c r="H635" s="91"/>
      <c r="I635" s="92"/>
      <c r="J635" s="92"/>
    </row>
    <row r="636" spans="1:10" ht="25.5" x14ac:dyDescent="0.2">
      <c r="A636" s="118" t="s">
        <v>75</v>
      </c>
      <c r="B636" s="152" t="s">
        <v>254</v>
      </c>
      <c r="C636" s="119" t="s">
        <v>76</v>
      </c>
      <c r="D636" s="119">
        <v>900100</v>
      </c>
      <c r="E636" s="117">
        <v>6216.2</v>
      </c>
      <c r="F636" s="117">
        <v>1771.2</v>
      </c>
      <c r="G636" s="112">
        <f t="shared" si="221"/>
        <v>28.49329172163058</v>
      </c>
      <c r="H636" s="91"/>
      <c r="I636" s="92"/>
      <c r="J636" s="92"/>
    </row>
    <row r="637" spans="1:10" ht="127.5" x14ac:dyDescent="0.2">
      <c r="A637" s="118" t="s">
        <v>661</v>
      </c>
      <c r="B637" s="152" t="s">
        <v>584</v>
      </c>
      <c r="C637" s="119"/>
      <c r="D637" s="119"/>
      <c r="E637" s="117">
        <f>E638</f>
        <v>3180</v>
      </c>
      <c r="F637" s="117">
        <f t="shared" ref="F637:F638" si="245">F638</f>
        <v>1330</v>
      </c>
      <c r="G637" s="112">
        <f t="shared" si="221"/>
        <v>41.823899371069182</v>
      </c>
      <c r="H637" s="91"/>
      <c r="I637" s="92"/>
      <c r="J637" s="92"/>
    </row>
    <row r="638" spans="1:10" x14ac:dyDescent="0.2">
      <c r="A638" s="118" t="s">
        <v>73</v>
      </c>
      <c r="B638" s="152" t="s">
        <v>584</v>
      </c>
      <c r="C638" s="119" t="s">
        <v>74</v>
      </c>
      <c r="D638" s="119"/>
      <c r="E638" s="117">
        <f>E639</f>
        <v>3180</v>
      </c>
      <c r="F638" s="117">
        <f t="shared" si="245"/>
        <v>1330</v>
      </c>
      <c r="G638" s="112">
        <f t="shared" si="221"/>
        <v>41.823899371069182</v>
      </c>
      <c r="H638" s="91"/>
      <c r="I638" s="92"/>
      <c r="J638" s="92"/>
    </row>
    <row r="639" spans="1:10" ht="25.5" x14ac:dyDescent="0.2">
      <c r="A639" s="118" t="s">
        <v>75</v>
      </c>
      <c r="B639" s="152" t="s">
        <v>584</v>
      </c>
      <c r="C639" s="119" t="s">
        <v>76</v>
      </c>
      <c r="D639" s="119">
        <v>900100</v>
      </c>
      <c r="E639" s="117">
        <v>3180</v>
      </c>
      <c r="F639" s="117">
        <v>1330</v>
      </c>
      <c r="G639" s="112">
        <f t="shared" si="221"/>
        <v>41.823899371069182</v>
      </c>
      <c r="H639" s="91"/>
      <c r="I639" s="92"/>
      <c r="J639" s="92"/>
    </row>
    <row r="640" spans="1:10" s="79" customFormat="1" ht="25.5" x14ac:dyDescent="0.2">
      <c r="A640" s="111" t="s">
        <v>701</v>
      </c>
      <c r="B640" s="153" t="s">
        <v>702</v>
      </c>
      <c r="C640" s="120"/>
      <c r="D640" s="120"/>
      <c r="E640" s="93">
        <f>E641</f>
        <v>300</v>
      </c>
      <c r="F640" s="93">
        <f t="shared" ref="F640" si="246">F641</f>
        <v>0</v>
      </c>
      <c r="G640" s="112">
        <f t="shared" si="221"/>
        <v>0</v>
      </c>
      <c r="H640" s="94"/>
      <c r="I640" s="95"/>
      <c r="J640" s="95"/>
    </row>
    <row r="641" spans="1:10" ht="38.25" x14ac:dyDescent="0.2">
      <c r="A641" s="118" t="s">
        <v>690</v>
      </c>
      <c r="B641" s="152" t="s">
        <v>689</v>
      </c>
      <c r="C641" s="119"/>
      <c r="D641" s="119"/>
      <c r="E641" s="117">
        <f>E642</f>
        <v>300</v>
      </c>
      <c r="F641" s="117">
        <f t="shared" ref="F641:F642" si="247">F642</f>
        <v>0</v>
      </c>
      <c r="G641" s="112">
        <f t="shared" si="221"/>
        <v>0</v>
      </c>
      <c r="H641" s="91"/>
      <c r="I641" s="92"/>
      <c r="J641" s="92"/>
    </row>
    <row r="642" spans="1:10" x14ac:dyDescent="0.2">
      <c r="A642" s="118" t="s">
        <v>73</v>
      </c>
      <c r="B642" s="152" t="s">
        <v>689</v>
      </c>
      <c r="C642" s="119" t="s">
        <v>74</v>
      </c>
      <c r="D642" s="119"/>
      <c r="E642" s="117">
        <f>E643</f>
        <v>300</v>
      </c>
      <c r="F642" s="117">
        <f t="shared" si="247"/>
        <v>0</v>
      </c>
      <c r="G642" s="112">
        <f t="shared" si="221"/>
        <v>0</v>
      </c>
      <c r="H642" s="91"/>
      <c r="I642" s="92"/>
      <c r="J642" s="92"/>
    </row>
    <row r="643" spans="1:10" ht="25.5" x14ac:dyDescent="0.2">
      <c r="A643" s="118" t="s">
        <v>75</v>
      </c>
      <c r="B643" s="152" t="s">
        <v>689</v>
      </c>
      <c r="C643" s="119" t="s">
        <v>76</v>
      </c>
      <c r="D643" s="119">
        <v>900100</v>
      </c>
      <c r="E643" s="117">
        <v>300</v>
      </c>
      <c r="F643" s="117">
        <v>0</v>
      </c>
      <c r="G643" s="112">
        <f t="shared" si="221"/>
        <v>0</v>
      </c>
      <c r="H643" s="91"/>
      <c r="I643" s="92"/>
      <c r="J643" s="92"/>
    </row>
    <row r="644" spans="1:10" ht="15" customHeight="1" x14ac:dyDescent="0.2">
      <c r="A644" s="113" t="s">
        <v>534</v>
      </c>
      <c r="B644" s="123" t="s">
        <v>220</v>
      </c>
      <c r="C644" s="120"/>
      <c r="D644" s="120"/>
      <c r="E644" s="93">
        <f>E645</f>
        <v>200</v>
      </c>
      <c r="F644" s="93">
        <f t="shared" ref="F644:F645" si="248">F645</f>
        <v>0</v>
      </c>
      <c r="G644" s="112">
        <f t="shared" si="221"/>
        <v>0</v>
      </c>
      <c r="H644" s="91"/>
      <c r="I644" s="92"/>
      <c r="J644" s="92"/>
    </row>
    <row r="645" spans="1:10" x14ac:dyDescent="0.2">
      <c r="A645" s="146" t="s">
        <v>585</v>
      </c>
      <c r="B645" s="123" t="s">
        <v>221</v>
      </c>
      <c r="C645" s="158"/>
      <c r="D645" s="158"/>
      <c r="E645" s="93">
        <f>E646</f>
        <v>200</v>
      </c>
      <c r="F645" s="93">
        <f t="shared" si="248"/>
        <v>0</v>
      </c>
      <c r="G645" s="112">
        <f t="shared" si="221"/>
        <v>0</v>
      </c>
      <c r="H645" s="91"/>
      <c r="I645" s="92"/>
      <c r="J645" s="92"/>
    </row>
    <row r="646" spans="1:10" ht="25.5" x14ac:dyDescent="0.2">
      <c r="A646" s="115" t="s">
        <v>538</v>
      </c>
      <c r="B646" s="122" t="s">
        <v>537</v>
      </c>
      <c r="C646" s="140"/>
      <c r="D646" s="140"/>
      <c r="E646" s="117">
        <f t="shared" ref="E646:F647" si="249">E647</f>
        <v>200</v>
      </c>
      <c r="F646" s="117">
        <f t="shared" si="249"/>
        <v>0</v>
      </c>
      <c r="G646" s="112">
        <f t="shared" si="221"/>
        <v>0</v>
      </c>
      <c r="H646" s="91"/>
      <c r="I646" s="92"/>
      <c r="J646" s="92"/>
    </row>
    <row r="647" spans="1:10" ht="25.5" x14ac:dyDescent="0.2">
      <c r="A647" s="118" t="s">
        <v>67</v>
      </c>
      <c r="B647" s="122" t="s">
        <v>537</v>
      </c>
      <c r="C647" s="150">
        <v>600</v>
      </c>
      <c r="D647" s="150"/>
      <c r="E647" s="117">
        <f t="shared" si="249"/>
        <v>200</v>
      </c>
      <c r="F647" s="117">
        <f t="shared" si="249"/>
        <v>0</v>
      </c>
      <c r="G647" s="112">
        <f t="shared" si="221"/>
        <v>0</v>
      </c>
      <c r="H647" s="91"/>
      <c r="I647" s="92"/>
      <c r="J647" s="92"/>
    </row>
    <row r="648" spans="1:10" x14ac:dyDescent="0.2">
      <c r="A648" s="118" t="s">
        <v>69</v>
      </c>
      <c r="B648" s="122" t="s">
        <v>537</v>
      </c>
      <c r="C648" s="150">
        <v>610</v>
      </c>
      <c r="D648" s="119">
        <v>900100</v>
      </c>
      <c r="E648" s="117">
        <v>200</v>
      </c>
      <c r="F648" s="117">
        <v>0</v>
      </c>
      <c r="G648" s="112">
        <f t="shared" si="221"/>
        <v>0</v>
      </c>
      <c r="H648" s="91"/>
      <c r="I648" s="92"/>
      <c r="J648" s="92"/>
    </row>
    <row r="649" spans="1:10" ht="16.5" customHeight="1" x14ac:dyDescent="0.2">
      <c r="A649" s="113" t="s">
        <v>89</v>
      </c>
      <c r="B649" s="123" t="s">
        <v>384</v>
      </c>
      <c r="C649" s="76"/>
      <c r="D649" s="76"/>
      <c r="E649" s="93">
        <f>E654+E650</f>
        <v>17526</v>
      </c>
      <c r="F649" s="93">
        <f t="shared" ref="F649" si="250">F654+F650</f>
        <v>8971.1</v>
      </c>
      <c r="G649" s="112">
        <f t="shared" ref="G649:G712" si="251">F649/E649*100</f>
        <v>51.187378751569099</v>
      </c>
      <c r="H649" s="91"/>
      <c r="I649" s="92"/>
      <c r="J649" s="92"/>
    </row>
    <row r="650" spans="1:10" ht="30.75" customHeight="1" x14ac:dyDescent="0.2">
      <c r="A650" s="113" t="s">
        <v>289</v>
      </c>
      <c r="B650" s="123" t="s">
        <v>539</v>
      </c>
      <c r="C650" s="76"/>
      <c r="D650" s="76"/>
      <c r="E650" s="93">
        <f>E651</f>
        <v>17525.900000000001</v>
      </c>
      <c r="F650" s="93">
        <f t="shared" ref="F650" si="252">F651</f>
        <v>8971.1</v>
      </c>
      <c r="G650" s="112">
        <f t="shared" si="251"/>
        <v>51.187670818617015</v>
      </c>
      <c r="H650" s="91"/>
      <c r="I650" s="92"/>
      <c r="J650" s="92"/>
    </row>
    <row r="651" spans="1:10" ht="33" customHeight="1" x14ac:dyDescent="0.2">
      <c r="A651" s="115" t="s">
        <v>219</v>
      </c>
      <c r="B651" s="122" t="s">
        <v>540</v>
      </c>
      <c r="C651" s="119"/>
      <c r="D651" s="119"/>
      <c r="E651" s="117">
        <f t="shared" ref="E651:F652" si="253">E652</f>
        <v>17525.900000000001</v>
      </c>
      <c r="F651" s="117">
        <f t="shared" si="253"/>
        <v>8971.1</v>
      </c>
      <c r="G651" s="112">
        <f t="shared" si="251"/>
        <v>51.187670818617015</v>
      </c>
      <c r="H651" s="91"/>
      <c r="I651" s="92"/>
      <c r="J651" s="92"/>
    </row>
    <row r="652" spans="1:10" ht="16.5" customHeight="1" x14ac:dyDescent="0.2">
      <c r="A652" s="118" t="s">
        <v>67</v>
      </c>
      <c r="B652" s="122" t="s">
        <v>540</v>
      </c>
      <c r="C652" s="150">
        <v>600</v>
      </c>
      <c r="D652" s="150"/>
      <c r="E652" s="117">
        <f t="shared" si="253"/>
        <v>17525.900000000001</v>
      </c>
      <c r="F652" s="117">
        <f t="shared" si="253"/>
        <v>8971.1</v>
      </c>
      <c r="G652" s="112">
        <f t="shared" si="251"/>
        <v>51.187670818617015</v>
      </c>
      <c r="H652" s="91"/>
      <c r="I652" s="92"/>
      <c r="J652" s="92"/>
    </row>
    <row r="653" spans="1:10" ht="16.5" customHeight="1" x14ac:dyDescent="0.2">
      <c r="A653" s="118" t="s">
        <v>69</v>
      </c>
      <c r="B653" s="122" t="s">
        <v>540</v>
      </c>
      <c r="C653" s="150">
        <v>610</v>
      </c>
      <c r="D653" s="119">
        <v>900100</v>
      </c>
      <c r="E653" s="117">
        <v>17525.900000000001</v>
      </c>
      <c r="F653" s="117">
        <v>8971.1</v>
      </c>
      <c r="G653" s="112">
        <f t="shared" si="251"/>
        <v>51.187670818617015</v>
      </c>
      <c r="H653" s="91"/>
      <c r="I653" s="92"/>
      <c r="J653" s="92"/>
    </row>
    <row r="654" spans="1:10" ht="25.5" x14ac:dyDescent="0.2">
      <c r="A654" s="146" t="s">
        <v>535</v>
      </c>
      <c r="B654" s="123" t="s">
        <v>385</v>
      </c>
      <c r="C654" s="120"/>
      <c r="D654" s="120"/>
      <c r="E654" s="93">
        <f t="shared" ref="E654:F656" si="254">E655</f>
        <v>0.1</v>
      </c>
      <c r="F654" s="93">
        <f t="shared" si="254"/>
        <v>0</v>
      </c>
      <c r="G654" s="112">
        <f t="shared" si="251"/>
        <v>0</v>
      </c>
      <c r="H654" s="91"/>
      <c r="I654" s="92"/>
      <c r="J654" s="92"/>
    </row>
    <row r="655" spans="1:10" ht="25.5" x14ac:dyDescent="0.2">
      <c r="A655" s="124" t="s">
        <v>536</v>
      </c>
      <c r="B655" s="122" t="s">
        <v>386</v>
      </c>
      <c r="C655" s="119"/>
      <c r="D655" s="119"/>
      <c r="E655" s="117">
        <f t="shared" si="254"/>
        <v>0.1</v>
      </c>
      <c r="F655" s="117">
        <f t="shared" si="254"/>
        <v>0</v>
      </c>
      <c r="G655" s="112">
        <f t="shared" si="251"/>
        <v>0</v>
      </c>
      <c r="H655" s="91"/>
      <c r="I655" s="92"/>
      <c r="J655" s="92"/>
    </row>
    <row r="656" spans="1:10" x14ac:dyDescent="0.2">
      <c r="A656" s="118" t="s">
        <v>73</v>
      </c>
      <c r="B656" s="122" t="s">
        <v>386</v>
      </c>
      <c r="C656" s="119" t="s">
        <v>74</v>
      </c>
      <c r="D656" s="119"/>
      <c r="E656" s="117">
        <f t="shared" si="254"/>
        <v>0.1</v>
      </c>
      <c r="F656" s="117">
        <f t="shared" si="254"/>
        <v>0</v>
      </c>
      <c r="G656" s="112">
        <f t="shared" si="251"/>
        <v>0</v>
      </c>
      <c r="H656" s="91"/>
      <c r="I656" s="92"/>
      <c r="J656" s="92"/>
    </row>
    <row r="657" spans="1:12" ht="25.5" x14ac:dyDescent="0.2">
      <c r="A657" s="118" t="s">
        <v>75</v>
      </c>
      <c r="B657" s="122" t="s">
        <v>386</v>
      </c>
      <c r="C657" s="119" t="s">
        <v>76</v>
      </c>
      <c r="D657" s="119">
        <v>900203</v>
      </c>
      <c r="E657" s="117">
        <v>0.1</v>
      </c>
      <c r="F657" s="117">
        <v>0</v>
      </c>
      <c r="G657" s="112">
        <f t="shared" si="251"/>
        <v>0</v>
      </c>
      <c r="H657" s="91"/>
      <c r="I657" s="92"/>
      <c r="J657" s="92"/>
    </row>
    <row r="658" spans="1:12" ht="25.5" x14ac:dyDescent="0.2">
      <c r="A658" s="129" t="s">
        <v>541</v>
      </c>
      <c r="B658" s="123" t="s">
        <v>122</v>
      </c>
      <c r="C658" s="76"/>
      <c r="D658" s="76"/>
      <c r="E658" s="93">
        <f>E659</f>
        <v>251126.6</v>
      </c>
      <c r="F658" s="93">
        <f t="shared" ref="F658" si="255">F659</f>
        <v>137252.40000000002</v>
      </c>
      <c r="G658" s="112">
        <f t="shared" si="251"/>
        <v>54.654664221153801</v>
      </c>
      <c r="H658" s="91"/>
      <c r="I658" s="92"/>
      <c r="J658" s="92"/>
    </row>
    <row r="659" spans="1:12" x14ac:dyDescent="0.2">
      <c r="A659" s="129" t="s">
        <v>542</v>
      </c>
      <c r="B659" s="123" t="s">
        <v>211</v>
      </c>
      <c r="C659" s="76"/>
      <c r="D659" s="76"/>
      <c r="E659" s="93">
        <f>E660</f>
        <v>251126.6</v>
      </c>
      <c r="F659" s="93">
        <f>F660</f>
        <v>137252.40000000002</v>
      </c>
      <c r="G659" s="112">
        <f t="shared" si="251"/>
        <v>54.654664221153801</v>
      </c>
      <c r="H659" s="91"/>
      <c r="I659" s="92"/>
      <c r="J659" s="92"/>
    </row>
    <row r="660" spans="1:12" ht="25.5" x14ac:dyDescent="0.2">
      <c r="A660" s="143" t="s">
        <v>543</v>
      </c>
      <c r="B660" s="123" t="s">
        <v>544</v>
      </c>
      <c r="C660" s="120"/>
      <c r="D660" s="120"/>
      <c r="E660" s="93">
        <f>E661+E668+E671+E674+E677+E683+E665+E680</f>
        <v>251126.6</v>
      </c>
      <c r="F660" s="93">
        <f t="shared" ref="F660:L660" si="256">F661+F668+F671+F674+F677+F683+F665+F680</f>
        <v>137252.40000000002</v>
      </c>
      <c r="G660" s="112">
        <f t="shared" si="251"/>
        <v>54.654664221153801</v>
      </c>
      <c r="H660" s="175">
        <f t="shared" si="256"/>
        <v>0</v>
      </c>
      <c r="I660" s="93">
        <f t="shared" si="256"/>
        <v>0</v>
      </c>
      <c r="J660" s="93">
        <f t="shared" si="256"/>
        <v>0</v>
      </c>
      <c r="K660" s="93">
        <f t="shared" si="256"/>
        <v>0</v>
      </c>
      <c r="L660" s="93">
        <f t="shared" si="256"/>
        <v>0</v>
      </c>
    </row>
    <row r="661" spans="1:12" ht="25.5" x14ac:dyDescent="0.2">
      <c r="A661" s="144" t="s">
        <v>212</v>
      </c>
      <c r="B661" s="122" t="s">
        <v>618</v>
      </c>
      <c r="C661" s="119"/>
      <c r="D661" s="119"/>
      <c r="E661" s="117">
        <f>E662</f>
        <v>81989</v>
      </c>
      <c r="F661" s="117">
        <f>F662</f>
        <v>40413.699999999997</v>
      </c>
      <c r="G661" s="112">
        <f t="shared" si="251"/>
        <v>49.291612289453454</v>
      </c>
      <c r="H661" s="91"/>
      <c r="I661" s="92"/>
      <c r="J661" s="92"/>
    </row>
    <row r="662" spans="1:12" x14ac:dyDescent="0.2">
      <c r="A662" s="118" t="s">
        <v>73</v>
      </c>
      <c r="B662" s="122" t="s">
        <v>618</v>
      </c>
      <c r="C662" s="119" t="s">
        <v>74</v>
      </c>
      <c r="D662" s="119"/>
      <c r="E662" s="117">
        <f>E663+E664</f>
        <v>81989</v>
      </c>
      <c r="F662" s="117">
        <f>F663+F664</f>
        <v>40413.699999999997</v>
      </c>
      <c r="G662" s="112">
        <f t="shared" si="251"/>
        <v>49.291612289453454</v>
      </c>
      <c r="H662" s="91"/>
      <c r="I662" s="92"/>
      <c r="J662" s="92"/>
    </row>
    <row r="663" spans="1:12" ht="17.45" customHeight="1" x14ac:dyDescent="0.2">
      <c r="A663" s="118" t="s">
        <v>75</v>
      </c>
      <c r="B663" s="122" t="s">
        <v>618</v>
      </c>
      <c r="C663" s="119" t="s">
        <v>76</v>
      </c>
      <c r="D663" s="119">
        <v>900830</v>
      </c>
      <c r="E663" s="117">
        <v>64771</v>
      </c>
      <c r="F663" s="117">
        <v>31926.7</v>
      </c>
      <c r="G663" s="112">
        <f t="shared" si="251"/>
        <v>49.291658303870562</v>
      </c>
      <c r="H663" s="91"/>
      <c r="I663" s="92"/>
      <c r="J663" s="92"/>
    </row>
    <row r="664" spans="1:12" ht="18" customHeight="1" x14ac:dyDescent="0.2">
      <c r="A664" s="118" t="s">
        <v>75</v>
      </c>
      <c r="B664" s="122" t="s">
        <v>618</v>
      </c>
      <c r="C664" s="119" t="s">
        <v>76</v>
      </c>
      <c r="D664" s="119">
        <v>900810</v>
      </c>
      <c r="E664" s="117">
        <v>17218</v>
      </c>
      <c r="F664" s="117">
        <v>8487</v>
      </c>
      <c r="G664" s="112">
        <f t="shared" si="251"/>
        <v>49.291439191543738</v>
      </c>
      <c r="H664" s="91"/>
      <c r="I664" s="92"/>
      <c r="J664" s="92"/>
    </row>
    <row r="665" spans="1:12" ht="30" customHeight="1" x14ac:dyDescent="0.2">
      <c r="A665" s="118" t="s">
        <v>742</v>
      </c>
      <c r="B665" s="122" t="s">
        <v>743</v>
      </c>
      <c r="C665" s="119"/>
      <c r="D665" s="119"/>
      <c r="E665" s="117">
        <f>E666</f>
        <v>439.8</v>
      </c>
      <c r="F665" s="117">
        <f t="shared" ref="F665:F666" si="257">F666</f>
        <v>0</v>
      </c>
      <c r="G665" s="112">
        <f t="shared" si="251"/>
        <v>0</v>
      </c>
      <c r="H665" s="91"/>
      <c r="I665" s="92"/>
      <c r="J665" s="92"/>
    </row>
    <row r="666" spans="1:12" ht="18" customHeight="1" x14ac:dyDescent="0.2">
      <c r="A666" s="118" t="s">
        <v>73</v>
      </c>
      <c r="B666" s="122" t="s">
        <v>743</v>
      </c>
      <c r="C666" s="119" t="s">
        <v>74</v>
      </c>
      <c r="D666" s="119"/>
      <c r="E666" s="117">
        <f>E667</f>
        <v>439.8</v>
      </c>
      <c r="F666" s="117">
        <f t="shared" si="257"/>
        <v>0</v>
      </c>
      <c r="G666" s="112">
        <f t="shared" si="251"/>
        <v>0</v>
      </c>
      <c r="H666" s="91"/>
      <c r="I666" s="92"/>
      <c r="J666" s="92"/>
    </row>
    <row r="667" spans="1:12" ht="18" customHeight="1" x14ac:dyDescent="0.2">
      <c r="A667" s="118" t="s">
        <v>75</v>
      </c>
      <c r="B667" s="122" t="s">
        <v>743</v>
      </c>
      <c r="C667" s="119" t="s">
        <v>76</v>
      </c>
      <c r="D667" s="119">
        <v>900810</v>
      </c>
      <c r="E667" s="117">
        <v>439.8</v>
      </c>
      <c r="F667" s="117">
        <v>0</v>
      </c>
      <c r="G667" s="112">
        <f t="shared" si="251"/>
        <v>0</v>
      </c>
      <c r="H667" s="91"/>
      <c r="I667" s="92"/>
      <c r="J667" s="92"/>
    </row>
    <row r="668" spans="1:12" ht="25.5" x14ac:dyDescent="0.2">
      <c r="A668" s="144" t="s">
        <v>216</v>
      </c>
      <c r="B668" s="122" t="s">
        <v>619</v>
      </c>
      <c r="C668" s="74"/>
      <c r="D668" s="74"/>
      <c r="E668" s="117">
        <f t="shared" ref="E668:F669" si="258">E669</f>
        <v>115288.7</v>
      </c>
      <c r="F668" s="117">
        <f t="shared" si="258"/>
        <v>71713.3</v>
      </c>
      <c r="G668" s="112">
        <f t="shared" si="251"/>
        <v>62.203234141767581</v>
      </c>
      <c r="H668" s="91"/>
      <c r="I668" s="92"/>
      <c r="J668" s="92"/>
    </row>
    <row r="669" spans="1:12" x14ac:dyDescent="0.2">
      <c r="A669" s="118" t="s">
        <v>73</v>
      </c>
      <c r="B669" s="122" t="s">
        <v>619</v>
      </c>
      <c r="C669" s="119" t="s">
        <v>74</v>
      </c>
      <c r="D669" s="119"/>
      <c r="E669" s="117">
        <f t="shared" si="258"/>
        <v>115288.7</v>
      </c>
      <c r="F669" s="117">
        <f t="shared" si="258"/>
        <v>71713.3</v>
      </c>
      <c r="G669" s="112">
        <f t="shared" si="251"/>
        <v>62.203234141767581</v>
      </c>
      <c r="H669" s="91"/>
      <c r="I669" s="92"/>
      <c r="J669" s="92"/>
    </row>
    <row r="670" spans="1:12" ht="25.5" x14ac:dyDescent="0.2">
      <c r="A670" s="118" t="s">
        <v>75</v>
      </c>
      <c r="B670" s="122" t="s">
        <v>619</v>
      </c>
      <c r="C670" s="119" t="s">
        <v>76</v>
      </c>
      <c r="D670" s="119">
        <v>900810</v>
      </c>
      <c r="E670" s="117">
        <v>115288.7</v>
      </c>
      <c r="F670" s="117">
        <v>71713.3</v>
      </c>
      <c r="G670" s="112">
        <f t="shared" si="251"/>
        <v>62.203234141767581</v>
      </c>
      <c r="H670" s="91"/>
      <c r="I670" s="92"/>
      <c r="J670" s="92"/>
    </row>
    <row r="671" spans="1:12" ht="38.25" x14ac:dyDescent="0.2">
      <c r="A671" s="144" t="s">
        <v>217</v>
      </c>
      <c r="B671" s="122" t="s">
        <v>649</v>
      </c>
      <c r="C671" s="74"/>
      <c r="D671" s="74"/>
      <c r="E671" s="117">
        <f t="shared" ref="E671:F672" si="259">E672</f>
        <v>1210.2</v>
      </c>
      <c r="F671" s="117">
        <f t="shared" si="259"/>
        <v>194.8</v>
      </c>
      <c r="G671" s="112">
        <f t="shared" si="251"/>
        <v>16.096512973062303</v>
      </c>
      <c r="H671" s="91"/>
      <c r="I671" s="92"/>
      <c r="J671" s="92"/>
    </row>
    <row r="672" spans="1:12" x14ac:dyDescent="0.2">
      <c r="A672" s="118" t="s">
        <v>73</v>
      </c>
      <c r="B672" s="122" t="s">
        <v>649</v>
      </c>
      <c r="C672" s="119" t="s">
        <v>74</v>
      </c>
      <c r="D672" s="119"/>
      <c r="E672" s="117">
        <f t="shared" si="259"/>
        <v>1210.2</v>
      </c>
      <c r="F672" s="117">
        <f t="shared" si="259"/>
        <v>194.8</v>
      </c>
      <c r="G672" s="112">
        <f t="shared" si="251"/>
        <v>16.096512973062303</v>
      </c>
      <c r="H672" s="91"/>
      <c r="I672" s="92"/>
      <c r="J672" s="92"/>
    </row>
    <row r="673" spans="1:10" ht="25.5" x14ac:dyDescent="0.2">
      <c r="A673" s="118" t="s">
        <v>75</v>
      </c>
      <c r="B673" s="122" t="s">
        <v>649</v>
      </c>
      <c r="C673" s="119" t="s">
        <v>76</v>
      </c>
      <c r="D673" s="119">
        <v>900810</v>
      </c>
      <c r="E673" s="117">
        <v>1210.2</v>
      </c>
      <c r="F673" s="117">
        <v>194.8</v>
      </c>
      <c r="G673" s="112">
        <f t="shared" si="251"/>
        <v>16.096512973062303</v>
      </c>
      <c r="H673" s="91"/>
      <c r="I673" s="92"/>
      <c r="J673" s="92"/>
    </row>
    <row r="674" spans="1:10" ht="25.5" x14ac:dyDescent="0.2">
      <c r="A674" s="144" t="s">
        <v>218</v>
      </c>
      <c r="B674" s="122" t="s">
        <v>650</v>
      </c>
      <c r="C674" s="74"/>
      <c r="D674" s="74"/>
      <c r="E674" s="117">
        <f t="shared" ref="E674:F675" si="260">E675</f>
        <v>26060.2</v>
      </c>
      <c r="F674" s="117">
        <f t="shared" si="260"/>
        <v>14948.3</v>
      </c>
      <c r="G674" s="112">
        <f t="shared" si="251"/>
        <v>57.360649572911946</v>
      </c>
      <c r="H674" s="91"/>
      <c r="I674" s="92"/>
      <c r="J674" s="92"/>
    </row>
    <row r="675" spans="1:10" x14ac:dyDescent="0.2">
      <c r="A675" s="118" t="s">
        <v>73</v>
      </c>
      <c r="B675" s="122" t="s">
        <v>650</v>
      </c>
      <c r="C675" s="119" t="s">
        <v>74</v>
      </c>
      <c r="D675" s="119"/>
      <c r="E675" s="117">
        <f t="shared" si="260"/>
        <v>26060.2</v>
      </c>
      <c r="F675" s="117">
        <f t="shared" si="260"/>
        <v>14948.3</v>
      </c>
      <c r="G675" s="112">
        <f t="shared" si="251"/>
        <v>57.360649572911946</v>
      </c>
      <c r="H675" s="91"/>
      <c r="I675" s="92"/>
      <c r="J675" s="92"/>
    </row>
    <row r="676" spans="1:10" ht="25.5" x14ac:dyDescent="0.2">
      <c r="A676" s="118" t="s">
        <v>75</v>
      </c>
      <c r="B676" s="122" t="s">
        <v>650</v>
      </c>
      <c r="C676" s="119" t="s">
        <v>76</v>
      </c>
      <c r="D676" s="119">
        <v>900810</v>
      </c>
      <c r="E676" s="117">
        <v>26060.2</v>
      </c>
      <c r="F676" s="117">
        <v>14948.3</v>
      </c>
      <c r="G676" s="112">
        <f t="shared" si="251"/>
        <v>57.360649572911946</v>
      </c>
      <c r="H676" s="91"/>
      <c r="I676" s="92"/>
      <c r="J676" s="92"/>
    </row>
    <row r="677" spans="1:10" ht="25.5" x14ac:dyDescent="0.2">
      <c r="A677" s="144" t="s">
        <v>215</v>
      </c>
      <c r="B677" s="122" t="s">
        <v>651</v>
      </c>
      <c r="C677" s="119"/>
      <c r="D677" s="119"/>
      <c r="E677" s="117">
        <f>E678</f>
        <v>2620</v>
      </c>
      <c r="F677" s="117">
        <f t="shared" ref="E677:F681" si="261">F678</f>
        <v>1438.6</v>
      </c>
      <c r="G677" s="112">
        <f t="shared" si="251"/>
        <v>54.908396946564885</v>
      </c>
      <c r="H677" s="91"/>
      <c r="I677" s="92"/>
      <c r="J677" s="92"/>
    </row>
    <row r="678" spans="1:10" x14ac:dyDescent="0.2">
      <c r="A678" s="118" t="s">
        <v>73</v>
      </c>
      <c r="B678" s="122" t="s">
        <v>651</v>
      </c>
      <c r="C678" s="119" t="s">
        <v>74</v>
      </c>
      <c r="D678" s="119"/>
      <c r="E678" s="117">
        <f t="shared" si="261"/>
        <v>2620</v>
      </c>
      <c r="F678" s="117">
        <f t="shared" si="261"/>
        <v>1438.6</v>
      </c>
      <c r="G678" s="112">
        <f t="shared" si="251"/>
        <v>54.908396946564885</v>
      </c>
      <c r="H678" s="91"/>
      <c r="I678" s="92"/>
      <c r="J678" s="92"/>
    </row>
    <row r="679" spans="1:10" ht="17.25" customHeight="1" x14ac:dyDescent="0.2">
      <c r="A679" s="118" t="s">
        <v>75</v>
      </c>
      <c r="B679" s="122" t="s">
        <v>651</v>
      </c>
      <c r="C679" s="119" t="s">
        <v>76</v>
      </c>
      <c r="D679" s="119">
        <v>900810</v>
      </c>
      <c r="E679" s="117">
        <v>2620</v>
      </c>
      <c r="F679" s="117">
        <v>1438.6</v>
      </c>
      <c r="G679" s="112">
        <f t="shared" si="251"/>
        <v>54.908396946564885</v>
      </c>
      <c r="H679" s="91"/>
      <c r="I679" s="92"/>
      <c r="J679" s="92"/>
    </row>
    <row r="680" spans="1:10" ht="24" customHeight="1" x14ac:dyDescent="0.2">
      <c r="A680" s="127" t="s">
        <v>748</v>
      </c>
      <c r="B680" s="122" t="s">
        <v>747</v>
      </c>
      <c r="C680" s="119"/>
      <c r="D680" s="119"/>
      <c r="E680" s="117">
        <f>E681</f>
        <v>1199.9000000000001</v>
      </c>
      <c r="F680" s="117">
        <f t="shared" si="261"/>
        <v>0</v>
      </c>
      <c r="G680" s="112">
        <f t="shared" si="251"/>
        <v>0</v>
      </c>
      <c r="H680" s="91"/>
      <c r="I680" s="92"/>
      <c r="J680" s="92"/>
    </row>
    <row r="681" spans="1:10" x14ac:dyDescent="0.2">
      <c r="A681" s="118" t="s">
        <v>73</v>
      </c>
      <c r="B681" s="122" t="s">
        <v>747</v>
      </c>
      <c r="C681" s="119" t="s">
        <v>74</v>
      </c>
      <c r="D681" s="119"/>
      <c r="E681" s="117">
        <f t="shared" si="261"/>
        <v>1199.9000000000001</v>
      </c>
      <c r="F681" s="117">
        <f t="shared" si="261"/>
        <v>0</v>
      </c>
      <c r="G681" s="112">
        <f t="shared" si="251"/>
        <v>0</v>
      </c>
      <c r="H681" s="91"/>
      <c r="I681" s="92"/>
      <c r="J681" s="92"/>
    </row>
    <row r="682" spans="1:10" ht="25.5" x14ac:dyDescent="0.2">
      <c r="A682" s="118" t="s">
        <v>75</v>
      </c>
      <c r="B682" s="122" t="s">
        <v>747</v>
      </c>
      <c r="C682" s="119" t="s">
        <v>76</v>
      </c>
      <c r="D682" s="119">
        <v>900810</v>
      </c>
      <c r="E682" s="117">
        <v>1199.9000000000001</v>
      </c>
      <c r="F682" s="117">
        <v>0</v>
      </c>
      <c r="G682" s="112">
        <f t="shared" si="251"/>
        <v>0</v>
      </c>
      <c r="H682" s="91"/>
      <c r="I682" s="92"/>
      <c r="J682" s="92"/>
    </row>
    <row r="683" spans="1:10" x14ac:dyDescent="0.2">
      <c r="A683" s="144" t="s">
        <v>213</v>
      </c>
      <c r="B683" s="122" t="s">
        <v>617</v>
      </c>
      <c r="C683" s="119"/>
      <c r="D683" s="119"/>
      <c r="E683" s="117">
        <f>E684</f>
        <v>22318.799999999999</v>
      </c>
      <c r="F683" s="117">
        <f t="shared" ref="F683" si="262">F684</f>
        <v>8543.7000000000007</v>
      </c>
      <c r="G683" s="112">
        <f t="shared" si="251"/>
        <v>38.28028388623045</v>
      </c>
      <c r="H683" s="91"/>
      <c r="I683" s="92"/>
      <c r="J683" s="92"/>
    </row>
    <row r="684" spans="1:10" x14ac:dyDescent="0.2">
      <c r="A684" s="118" t="s">
        <v>73</v>
      </c>
      <c r="B684" s="122" t="s">
        <v>617</v>
      </c>
      <c r="C684" s="119" t="s">
        <v>74</v>
      </c>
      <c r="D684" s="119"/>
      <c r="E684" s="117">
        <f>E685+E686</f>
        <v>22318.799999999999</v>
      </c>
      <c r="F684" s="117">
        <f t="shared" ref="F684" si="263">F685</f>
        <v>8543.7000000000007</v>
      </c>
      <c r="G684" s="112">
        <f t="shared" si="251"/>
        <v>38.28028388623045</v>
      </c>
      <c r="H684" s="91"/>
      <c r="I684" s="92"/>
      <c r="J684" s="92"/>
    </row>
    <row r="685" spans="1:10" ht="21" customHeight="1" x14ac:dyDescent="0.2">
      <c r="A685" s="118" t="s">
        <v>75</v>
      </c>
      <c r="B685" s="122" t="s">
        <v>617</v>
      </c>
      <c r="C685" s="119" t="s">
        <v>76</v>
      </c>
      <c r="D685" s="119">
        <v>900810</v>
      </c>
      <c r="E685" s="117">
        <v>11986.9</v>
      </c>
      <c r="F685" s="117">
        <v>8543.7000000000007</v>
      </c>
      <c r="G685" s="112">
        <f t="shared" si="251"/>
        <v>71.275308878859434</v>
      </c>
      <c r="H685" s="91"/>
      <c r="I685" s="92"/>
      <c r="J685" s="92"/>
    </row>
    <row r="686" spans="1:10" ht="21" customHeight="1" x14ac:dyDescent="0.2">
      <c r="A686" s="118" t="s">
        <v>75</v>
      </c>
      <c r="B686" s="122" t="s">
        <v>617</v>
      </c>
      <c r="C686" s="119" t="s">
        <v>76</v>
      </c>
      <c r="D686" s="119">
        <v>900306</v>
      </c>
      <c r="E686" s="117">
        <v>10331.9</v>
      </c>
      <c r="F686" s="117">
        <v>0</v>
      </c>
      <c r="G686" s="112">
        <f t="shared" si="251"/>
        <v>0</v>
      </c>
      <c r="H686" s="91"/>
      <c r="I686" s="92"/>
      <c r="J686" s="92"/>
    </row>
    <row r="687" spans="1:10" x14ac:dyDescent="0.2">
      <c r="A687" s="111" t="s">
        <v>545</v>
      </c>
      <c r="B687" s="123" t="s">
        <v>260</v>
      </c>
      <c r="C687" s="120"/>
      <c r="D687" s="120"/>
      <c r="E687" s="93">
        <f>E688+E694+E716+E721</f>
        <v>67246.8</v>
      </c>
      <c r="F687" s="93">
        <f>F688+F694+F716+F721</f>
        <v>44838.600000000006</v>
      </c>
      <c r="G687" s="112">
        <f t="shared" si="251"/>
        <v>66.677670907760671</v>
      </c>
      <c r="H687" s="91"/>
      <c r="I687" s="92"/>
      <c r="J687" s="92"/>
    </row>
    <row r="688" spans="1:10" ht="45.75" customHeight="1" x14ac:dyDescent="0.2">
      <c r="A688" s="139" t="s">
        <v>546</v>
      </c>
      <c r="B688" s="123" t="s">
        <v>261</v>
      </c>
      <c r="C688" s="120"/>
      <c r="D688" s="120"/>
      <c r="E688" s="93">
        <f>E689</f>
        <v>799</v>
      </c>
      <c r="F688" s="93">
        <f t="shared" ref="F688" si="264">F689</f>
        <v>0</v>
      </c>
      <c r="G688" s="112">
        <f t="shared" si="251"/>
        <v>0</v>
      </c>
      <c r="H688" s="91"/>
      <c r="I688" s="92"/>
      <c r="J688" s="92"/>
    </row>
    <row r="689" spans="1:11" s="79" customFormat="1" ht="38.25" x14ac:dyDescent="0.2">
      <c r="A689" s="111" t="s">
        <v>548</v>
      </c>
      <c r="B689" s="123" t="s">
        <v>145</v>
      </c>
      <c r="C689" s="120"/>
      <c r="D689" s="120"/>
      <c r="E689" s="93">
        <f>E690</f>
        <v>799</v>
      </c>
      <c r="F689" s="93">
        <f t="shared" ref="F689:F690" si="265">F690</f>
        <v>0</v>
      </c>
      <c r="G689" s="112">
        <f t="shared" si="251"/>
        <v>0</v>
      </c>
      <c r="H689" s="94"/>
      <c r="I689" s="95"/>
      <c r="J689" s="95"/>
    </row>
    <row r="690" spans="1:11" ht="51" x14ac:dyDescent="0.2">
      <c r="A690" s="118" t="s">
        <v>630</v>
      </c>
      <c r="B690" s="122" t="s">
        <v>547</v>
      </c>
      <c r="C690" s="119"/>
      <c r="D690" s="119"/>
      <c r="E690" s="117">
        <f>E691</f>
        <v>799</v>
      </c>
      <c r="F690" s="117">
        <f t="shared" si="265"/>
        <v>0</v>
      </c>
      <c r="G690" s="112">
        <f t="shared" si="251"/>
        <v>0</v>
      </c>
      <c r="H690" s="91"/>
      <c r="I690" s="92"/>
      <c r="J690" s="92"/>
    </row>
    <row r="691" spans="1:11" ht="25.5" x14ac:dyDescent="0.2">
      <c r="A691" s="118" t="s">
        <v>67</v>
      </c>
      <c r="B691" s="122" t="s">
        <v>547</v>
      </c>
      <c r="C691" s="119" t="s">
        <v>68</v>
      </c>
      <c r="D691" s="119"/>
      <c r="E691" s="117">
        <f>E692+E693</f>
        <v>799</v>
      </c>
      <c r="F691" s="117">
        <f t="shared" ref="F691" si="266">F692+F693</f>
        <v>0</v>
      </c>
      <c r="G691" s="112">
        <f t="shared" si="251"/>
        <v>0</v>
      </c>
      <c r="H691" s="91"/>
      <c r="I691" s="92"/>
      <c r="J691" s="92"/>
    </row>
    <row r="692" spans="1:11" x14ac:dyDescent="0.2">
      <c r="A692" s="118" t="s">
        <v>69</v>
      </c>
      <c r="B692" s="122" t="s">
        <v>547</v>
      </c>
      <c r="C692" s="119" t="s">
        <v>70</v>
      </c>
      <c r="D692" s="119">
        <v>900302</v>
      </c>
      <c r="E692" s="117">
        <v>631</v>
      </c>
      <c r="F692" s="117">
        <v>0</v>
      </c>
      <c r="G692" s="112">
        <f t="shared" si="251"/>
        <v>0</v>
      </c>
      <c r="H692" s="91"/>
      <c r="I692" s="92"/>
      <c r="J692" s="92"/>
    </row>
    <row r="693" spans="1:11" x14ac:dyDescent="0.2">
      <c r="A693" s="118" t="s">
        <v>69</v>
      </c>
      <c r="B693" s="122" t="s">
        <v>547</v>
      </c>
      <c r="C693" s="119" t="s">
        <v>70</v>
      </c>
      <c r="D693" s="119">
        <v>900100</v>
      </c>
      <c r="E693" s="117">
        <v>168</v>
      </c>
      <c r="F693" s="117">
        <v>0</v>
      </c>
      <c r="G693" s="112">
        <f t="shared" si="251"/>
        <v>0</v>
      </c>
      <c r="H693" s="91"/>
      <c r="I693" s="92"/>
      <c r="J693" s="92"/>
    </row>
    <row r="694" spans="1:11" ht="25.5" x14ac:dyDescent="0.2">
      <c r="A694" s="136" t="s">
        <v>549</v>
      </c>
      <c r="B694" s="123" t="s">
        <v>123</v>
      </c>
      <c r="C694" s="120"/>
      <c r="D694" s="120"/>
      <c r="E694" s="93">
        <f>E695+E702+E706</f>
        <v>7797</v>
      </c>
      <c r="F694" s="93">
        <f t="shared" ref="F694" si="267">F695+F702+F706</f>
        <v>4889.9000000000005</v>
      </c>
      <c r="G694" s="112">
        <f t="shared" si="251"/>
        <v>62.71514685135309</v>
      </c>
      <c r="H694" s="91"/>
      <c r="I694" s="92"/>
      <c r="J694" s="92"/>
    </row>
    <row r="695" spans="1:11" x14ac:dyDescent="0.2">
      <c r="A695" s="136" t="s">
        <v>550</v>
      </c>
      <c r="B695" s="123" t="s">
        <v>262</v>
      </c>
      <c r="C695" s="120"/>
      <c r="D695" s="120"/>
      <c r="E695" s="93">
        <f>E696+E699</f>
        <v>4837.3</v>
      </c>
      <c r="F695" s="93">
        <f t="shared" ref="F695" si="268">F696+F699</f>
        <v>2965.4000000000005</v>
      </c>
      <c r="G695" s="112">
        <f t="shared" si="251"/>
        <v>61.302792880325811</v>
      </c>
      <c r="H695" s="91"/>
      <c r="I695" s="92"/>
      <c r="J695" s="92"/>
    </row>
    <row r="696" spans="1:11" ht="38.25" x14ac:dyDescent="0.2">
      <c r="A696" s="118" t="s">
        <v>586</v>
      </c>
      <c r="B696" s="122" t="s">
        <v>577</v>
      </c>
      <c r="C696" s="119"/>
      <c r="D696" s="119"/>
      <c r="E696" s="117">
        <f t="shared" ref="E696:F697" si="269">E697</f>
        <v>2488.3000000000002</v>
      </c>
      <c r="F696" s="117">
        <f t="shared" si="269"/>
        <v>1460.6000000000001</v>
      </c>
      <c r="G696" s="112">
        <f t="shared" si="251"/>
        <v>58.698709962625081</v>
      </c>
      <c r="H696" s="91"/>
      <c r="I696" s="92"/>
      <c r="J696" s="92"/>
    </row>
    <row r="697" spans="1:11" x14ac:dyDescent="0.2">
      <c r="A697" s="118" t="s">
        <v>73</v>
      </c>
      <c r="B697" s="122" t="s">
        <v>577</v>
      </c>
      <c r="C697" s="119" t="s">
        <v>74</v>
      </c>
      <c r="D697" s="119"/>
      <c r="E697" s="117">
        <f t="shared" si="269"/>
        <v>2488.3000000000002</v>
      </c>
      <c r="F697" s="117">
        <f t="shared" si="269"/>
        <v>1460.6000000000001</v>
      </c>
      <c r="G697" s="112">
        <f t="shared" si="251"/>
        <v>58.698709962625081</v>
      </c>
      <c r="H697" s="91"/>
      <c r="I697" s="92"/>
      <c r="J697" s="92"/>
    </row>
    <row r="698" spans="1:11" ht="17.45" customHeight="1" x14ac:dyDescent="0.2">
      <c r="A698" s="118" t="s">
        <v>75</v>
      </c>
      <c r="B698" s="122" t="s">
        <v>577</v>
      </c>
      <c r="C698" s="119" t="s">
        <v>76</v>
      </c>
      <c r="D698" s="119">
        <v>900100</v>
      </c>
      <c r="E698" s="117">
        <v>2488.3000000000002</v>
      </c>
      <c r="F698" s="117">
        <f>1305.4+71.9+83.3</f>
        <v>1460.6000000000001</v>
      </c>
      <c r="G698" s="112">
        <f t="shared" si="251"/>
        <v>58.698709962625081</v>
      </c>
      <c r="H698" s="91"/>
      <c r="I698" s="92"/>
      <c r="J698" s="92"/>
    </row>
    <row r="699" spans="1:11" ht="28.5" customHeight="1" x14ac:dyDescent="0.2">
      <c r="A699" s="118" t="s">
        <v>263</v>
      </c>
      <c r="B699" s="122" t="s">
        <v>264</v>
      </c>
      <c r="C699" s="119"/>
      <c r="D699" s="119"/>
      <c r="E699" s="117">
        <f t="shared" ref="E699:F700" si="270">E700</f>
        <v>2349</v>
      </c>
      <c r="F699" s="117">
        <f t="shared" si="270"/>
        <v>1504.8000000000002</v>
      </c>
      <c r="G699" s="112">
        <f t="shared" si="251"/>
        <v>64.061302681992345</v>
      </c>
      <c r="H699" s="91"/>
      <c r="I699" s="92"/>
      <c r="J699" s="92"/>
    </row>
    <row r="700" spans="1:11" ht="17.45" customHeight="1" x14ac:dyDescent="0.2">
      <c r="A700" s="118" t="s">
        <v>73</v>
      </c>
      <c r="B700" s="122" t="s">
        <v>264</v>
      </c>
      <c r="C700" s="119" t="s">
        <v>74</v>
      </c>
      <c r="D700" s="119"/>
      <c r="E700" s="117">
        <f t="shared" si="270"/>
        <v>2349</v>
      </c>
      <c r="F700" s="117">
        <f t="shared" si="270"/>
        <v>1504.8000000000002</v>
      </c>
      <c r="G700" s="112">
        <f t="shared" si="251"/>
        <v>64.061302681992345</v>
      </c>
      <c r="H700" s="91"/>
      <c r="I700" s="92"/>
      <c r="J700" s="92"/>
    </row>
    <row r="701" spans="1:11" ht="17.45" customHeight="1" x14ac:dyDescent="0.2">
      <c r="A701" s="118" t="s">
        <v>75</v>
      </c>
      <c r="B701" s="122" t="s">
        <v>264</v>
      </c>
      <c r="C701" s="119" t="s">
        <v>76</v>
      </c>
      <c r="D701" s="119">
        <v>900100</v>
      </c>
      <c r="E701" s="117">
        <v>2349</v>
      </c>
      <c r="F701" s="117">
        <f>1107.9+159.7+208.5+28.7</f>
        <v>1504.8000000000002</v>
      </c>
      <c r="G701" s="112">
        <f t="shared" si="251"/>
        <v>64.061302681992345</v>
      </c>
      <c r="H701" s="91">
        <v>3567.4</v>
      </c>
      <c r="I701" s="92"/>
      <c r="J701" s="92"/>
      <c r="K701" s="78" t="s">
        <v>327</v>
      </c>
    </row>
    <row r="702" spans="1:11" x14ac:dyDescent="0.2">
      <c r="A702" s="136" t="s">
        <v>551</v>
      </c>
      <c r="B702" s="123" t="s">
        <v>265</v>
      </c>
      <c r="C702" s="120"/>
      <c r="D702" s="119"/>
      <c r="E702" s="93">
        <f t="shared" ref="E702:F704" si="271">E703</f>
        <v>301.3</v>
      </c>
      <c r="F702" s="93">
        <f t="shared" si="271"/>
        <v>271.10000000000002</v>
      </c>
      <c r="G702" s="112">
        <f t="shared" si="251"/>
        <v>89.976767341520087</v>
      </c>
      <c r="H702" s="91"/>
      <c r="I702" s="92"/>
      <c r="J702" s="92"/>
      <c r="K702" s="180"/>
    </row>
    <row r="703" spans="1:11" x14ac:dyDescent="0.2">
      <c r="A703" s="144" t="s">
        <v>266</v>
      </c>
      <c r="B703" s="122" t="s">
        <v>267</v>
      </c>
      <c r="C703" s="119"/>
      <c r="D703" s="119"/>
      <c r="E703" s="117">
        <f t="shared" si="271"/>
        <v>301.3</v>
      </c>
      <c r="F703" s="117">
        <f t="shared" si="271"/>
        <v>271.10000000000002</v>
      </c>
      <c r="G703" s="112">
        <f t="shared" si="251"/>
        <v>89.976767341520087</v>
      </c>
      <c r="H703" s="91"/>
      <c r="I703" s="92"/>
      <c r="J703" s="92"/>
      <c r="K703" s="180"/>
    </row>
    <row r="704" spans="1:11" x14ac:dyDescent="0.2">
      <c r="A704" s="118" t="s">
        <v>73</v>
      </c>
      <c r="B704" s="122" t="s">
        <v>267</v>
      </c>
      <c r="C704" s="119" t="s">
        <v>74</v>
      </c>
      <c r="D704" s="119"/>
      <c r="E704" s="117">
        <f t="shared" si="271"/>
        <v>301.3</v>
      </c>
      <c r="F704" s="117">
        <f t="shared" si="271"/>
        <v>271.10000000000002</v>
      </c>
      <c r="G704" s="112">
        <f t="shared" si="251"/>
        <v>89.976767341520087</v>
      </c>
      <c r="H704" s="91"/>
      <c r="I704" s="92"/>
      <c r="J704" s="92"/>
      <c r="K704" s="180"/>
    </row>
    <row r="705" spans="1:11" ht="17.45" customHeight="1" x14ac:dyDescent="0.2">
      <c r="A705" s="118" t="s">
        <v>75</v>
      </c>
      <c r="B705" s="122" t="s">
        <v>267</v>
      </c>
      <c r="C705" s="119" t="s">
        <v>76</v>
      </c>
      <c r="D705" s="119">
        <v>900100</v>
      </c>
      <c r="E705" s="117">
        <v>301.3</v>
      </c>
      <c r="F705" s="117">
        <f>251.1+20</f>
        <v>271.10000000000002</v>
      </c>
      <c r="G705" s="112">
        <f t="shared" si="251"/>
        <v>89.976767341520087</v>
      </c>
      <c r="H705" s="91">
        <v>142.6</v>
      </c>
      <c r="I705" s="92"/>
      <c r="J705" s="92"/>
      <c r="K705" s="180"/>
    </row>
    <row r="706" spans="1:11" x14ac:dyDescent="0.2">
      <c r="A706" s="136" t="s">
        <v>552</v>
      </c>
      <c r="B706" s="123" t="s">
        <v>268</v>
      </c>
      <c r="C706" s="120"/>
      <c r="D706" s="119"/>
      <c r="E706" s="93">
        <f>E707+E710+E713</f>
        <v>2658.4</v>
      </c>
      <c r="F706" s="93">
        <f>F707+F710+F713</f>
        <v>1653.4</v>
      </c>
      <c r="G706" s="112">
        <f t="shared" si="251"/>
        <v>62.195305446885342</v>
      </c>
      <c r="H706" s="91"/>
      <c r="I706" s="92"/>
      <c r="J706" s="92"/>
    </row>
    <row r="707" spans="1:11" x14ac:dyDescent="0.2">
      <c r="A707" s="144" t="s">
        <v>587</v>
      </c>
      <c r="B707" s="122" t="s">
        <v>269</v>
      </c>
      <c r="C707" s="74"/>
      <c r="D707" s="119"/>
      <c r="E707" s="117">
        <f t="shared" ref="E707:F708" si="272">E708</f>
        <v>2168.4</v>
      </c>
      <c r="F707" s="117">
        <f t="shared" si="272"/>
        <v>1247.4000000000001</v>
      </c>
      <c r="G707" s="112">
        <f t="shared" si="251"/>
        <v>57.526286662977313</v>
      </c>
      <c r="H707" s="91"/>
      <c r="I707" s="92"/>
      <c r="J707" s="92"/>
    </row>
    <row r="708" spans="1:11" x14ac:dyDescent="0.2">
      <c r="A708" s="118" t="s">
        <v>73</v>
      </c>
      <c r="B708" s="122" t="s">
        <v>269</v>
      </c>
      <c r="C708" s="119" t="s">
        <v>74</v>
      </c>
      <c r="D708" s="119"/>
      <c r="E708" s="117">
        <f t="shared" si="272"/>
        <v>2168.4</v>
      </c>
      <c r="F708" s="117">
        <f t="shared" si="272"/>
        <v>1247.4000000000001</v>
      </c>
      <c r="G708" s="112">
        <f t="shared" si="251"/>
        <v>57.526286662977313</v>
      </c>
      <c r="H708" s="91"/>
      <c r="I708" s="92"/>
      <c r="J708" s="92"/>
    </row>
    <row r="709" spans="1:11" ht="25.5" x14ac:dyDescent="0.2">
      <c r="A709" s="118" t="s">
        <v>75</v>
      </c>
      <c r="B709" s="122" t="s">
        <v>269</v>
      </c>
      <c r="C709" s="119" t="s">
        <v>76</v>
      </c>
      <c r="D709" s="119">
        <v>900100</v>
      </c>
      <c r="E709" s="117">
        <v>2168.4</v>
      </c>
      <c r="F709" s="117">
        <f>601.1+78.4+115.6+452.3</f>
        <v>1247.4000000000001</v>
      </c>
      <c r="G709" s="112">
        <f t="shared" si="251"/>
        <v>57.526286662977313</v>
      </c>
      <c r="H709" s="91"/>
      <c r="I709" s="92"/>
      <c r="J709" s="92"/>
    </row>
    <row r="710" spans="1:11" ht="51" x14ac:dyDescent="0.2">
      <c r="A710" s="144" t="s">
        <v>588</v>
      </c>
      <c r="B710" s="122" t="s">
        <v>270</v>
      </c>
      <c r="C710" s="74"/>
      <c r="D710" s="119"/>
      <c r="E710" s="117">
        <f t="shared" ref="E710:F711" si="273">E711</f>
        <v>240</v>
      </c>
      <c r="F710" s="117">
        <f t="shared" si="273"/>
        <v>156</v>
      </c>
      <c r="G710" s="112">
        <f t="shared" si="251"/>
        <v>65</v>
      </c>
      <c r="H710" s="91"/>
      <c r="I710" s="92"/>
      <c r="J710" s="92"/>
    </row>
    <row r="711" spans="1:11" x14ac:dyDescent="0.2">
      <c r="A711" s="118" t="s">
        <v>73</v>
      </c>
      <c r="B711" s="122" t="s">
        <v>270</v>
      </c>
      <c r="C711" s="119" t="s">
        <v>74</v>
      </c>
      <c r="D711" s="119"/>
      <c r="E711" s="117">
        <f t="shared" si="273"/>
        <v>240</v>
      </c>
      <c r="F711" s="117">
        <f t="shared" si="273"/>
        <v>156</v>
      </c>
      <c r="G711" s="112">
        <f t="shared" si="251"/>
        <v>65</v>
      </c>
      <c r="H711" s="91"/>
      <c r="I711" s="92"/>
      <c r="J711" s="92"/>
    </row>
    <row r="712" spans="1:11" ht="16.5" customHeight="1" x14ac:dyDescent="0.2">
      <c r="A712" s="118" t="s">
        <v>75</v>
      </c>
      <c r="B712" s="122" t="s">
        <v>270</v>
      </c>
      <c r="C712" s="119" t="s">
        <v>76</v>
      </c>
      <c r="D712" s="119">
        <v>900100</v>
      </c>
      <c r="E712" s="117">
        <v>240</v>
      </c>
      <c r="F712" s="117">
        <v>156</v>
      </c>
      <c r="G712" s="112">
        <f t="shared" si="251"/>
        <v>65</v>
      </c>
      <c r="H712" s="91"/>
      <c r="I712" s="92"/>
      <c r="J712" s="92"/>
    </row>
    <row r="713" spans="1:11" ht="38.25" x14ac:dyDescent="0.2">
      <c r="A713" s="144" t="s">
        <v>589</v>
      </c>
      <c r="B713" s="122" t="s">
        <v>271</v>
      </c>
      <c r="C713" s="74"/>
      <c r="D713" s="119"/>
      <c r="E713" s="117">
        <f t="shared" ref="E713:F714" si="274">E714</f>
        <v>250</v>
      </c>
      <c r="F713" s="117">
        <f t="shared" si="274"/>
        <v>250</v>
      </c>
      <c r="G713" s="112">
        <f t="shared" ref="G713:G776" si="275">F713/E713*100</f>
        <v>100</v>
      </c>
      <c r="H713" s="91"/>
      <c r="I713" s="92"/>
      <c r="J713" s="92"/>
    </row>
    <row r="714" spans="1:11" x14ac:dyDescent="0.2">
      <c r="A714" s="118" t="s">
        <v>73</v>
      </c>
      <c r="B714" s="122" t="s">
        <v>271</v>
      </c>
      <c r="C714" s="119" t="s">
        <v>74</v>
      </c>
      <c r="D714" s="119"/>
      <c r="E714" s="117">
        <f t="shared" si="274"/>
        <v>250</v>
      </c>
      <c r="F714" s="117">
        <f t="shared" si="274"/>
        <v>250</v>
      </c>
      <c r="G714" s="112">
        <f t="shared" si="275"/>
        <v>100</v>
      </c>
      <c r="H714" s="91"/>
      <c r="I714" s="92"/>
      <c r="J714" s="92"/>
    </row>
    <row r="715" spans="1:11" ht="19.5" customHeight="1" x14ac:dyDescent="0.2">
      <c r="A715" s="118" t="s">
        <v>75</v>
      </c>
      <c r="B715" s="122" t="s">
        <v>271</v>
      </c>
      <c r="C715" s="119" t="s">
        <v>76</v>
      </c>
      <c r="D715" s="119">
        <v>900100</v>
      </c>
      <c r="E715" s="117">
        <v>250</v>
      </c>
      <c r="F715" s="117">
        <v>250</v>
      </c>
      <c r="G715" s="112">
        <f t="shared" si="275"/>
        <v>100</v>
      </c>
      <c r="H715" s="91"/>
      <c r="I715" s="92"/>
      <c r="J715" s="92"/>
    </row>
    <row r="716" spans="1:11" x14ac:dyDescent="0.2">
      <c r="A716" s="111" t="s">
        <v>89</v>
      </c>
      <c r="B716" s="123" t="s">
        <v>663</v>
      </c>
      <c r="C716" s="119"/>
      <c r="D716" s="119"/>
      <c r="E716" s="93">
        <f>E717</f>
        <v>54351.8</v>
      </c>
      <c r="F716" s="93">
        <f t="shared" ref="F716" si="276">F717</f>
        <v>36780.400000000001</v>
      </c>
      <c r="G716" s="112">
        <f t="shared" si="275"/>
        <v>67.670987897364938</v>
      </c>
      <c r="H716" s="91"/>
      <c r="I716" s="92"/>
      <c r="J716" s="92"/>
    </row>
    <row r="717" spans="1:11" ht="25.5" x14ac:dyDescent="0.2">
      <c r="A717" s="111" t="s">
        <v>289</v>
      </c>
      <c r="B717" s="123" t="s">
        <v>664</v>
      </c>
      <c r="C717" s="120"/>
      <c r="D717" s="120"/>
      <c r="E717" s="93">
        <f>E718</f>
        <v>54351.8</v>
      </c>
      <c r="F717" s="93">
        <f t="shared" ref="F717" si="277">F718</f>
        <v>36780.400000000001</v>
      </c>
      <c r="G717" s="112">
        <f t="shared" si="275"/>
        <v>67.670987897364938</v>
      </c>
      <c r="H717" s="91"/>
      <c r="I717" s="92"/>
      <c r="J717" s="92"/>
    </row>
    <row r="718" spans="1:11" ht="25.5" x14ac:dyDescent="0.2">
      <c r="A718" s="118" t="s">
        <v>662</v>
      </c>
      <c r="B718" s="122" t="s">
        <v>665</v>
      </c>
      <c r="C718" s="119"/>
      <c r="D718" s="119"/>
      <c r="E718" s="117">
        <f t="shared" ref="E718:F719" si="278">E719</f>
        <v>54351.8</v>
      </c>
      <c r="F718" s="117">
        <f t="shared" si="278"/>
        <v>36780.400000000001</v>
      </c>
      <c r="G718" s="112">
        <f t="shared" si="275"/>
        <v>67.670987897364938</v>
      </c>
      <c r="H718" s="91"/>
      <c r="I718" s="92"/>
      <c r="J718" s="92"/>
    </row>
    <row r="719" spans="1:11" ht="25.5" x14ac:dyDescent="0.2">
      <c r="A719" s="118" t="s">
        <v>67</v>
      </c>
      <c r="B719" s="122" t="s">
        <v>665</v>
      </c>
      <c r="C719" s="119" t="s">
        <v>68</v>
      </c>
      <c r="D719" s="119"/>
      <c r="E719" s="117">
        <f t="shared" si="278"/>
        <v>54351.8</v>
      </c>
      <c r="F719" s="117">
        <f t="shared" si="278"/>
        <v>36780.400000000001</v>
      </c>
      <c r="G719" s="112">
        <f t="shared" si="275"/>
        <v>67.670987897364938</v>
      </c>
      <c r="H719" s="91"/>
      <c r="I719" s="92"/>
      <c r="J719" s="92"/>
    </row>
    <row r="720" spans="1:11" x14ac:dyDescent="0.2">
      <c r="A720" s="118" t="s">
        <v>69</v>
      </c>
      <c r="B720" s="122" t="s">
        <v>665</v>
      </c>
      <c r="C720" s="119" t="s">
        <v>70</v>
      </c>
      <c r="D720" s="119">
        <v>900100</v>
      </c>
      <c r="E720" s="117">
        <v>54351.8</v>
      </c>
      <c r="F720" s="117">
        <v>36780.400000000001</v>
      </c>
      <c r="G720" s="112">
        <f t="shared" si="275"/>
        <v>67.670987897364938</v>
      </c>
      <c r="H720" s="91"/>
      <c r="I720" s="92"/>
      <c r="J720" s="92"/>
    </row>
    <row r="721" spans="1:10" s="79" customFormat="1" x14ac:dyDescent="0.2">
      <c r="A721" s="111" t="s">
        <v>409</v>
      </c>
      <c r="B721" s="123" t="s">
        <v>712</v>
      </c>
      <c r="C721" s="120"/>
      <c r="D721" s="120"/>
      <c r="E721" s="93">
        <f>E722</f>
        <v>4299</v>
      </c>
      <c r="F721" s="93">
        <f t="shared" ref="F721:F722" si="279">F722</f>
        <v>3168.3</v>
      </c>
      <c r="G721" s="112">
        <f t="shared" si="275"/>
        <v>73.69853454291696</v>
      </c>
      <c r="H721" s="94"/>
      <c r="I721" s="95"/>
      <c r="J721" s="95"/>
    </row>
    <row r="722" spans="1:10" ht="38.25" x14ac:dyDescent="0.2">
      <c r="A722" s="118" t="s">
        <v>410</v>
      </c>
      <c r="B722" s="122" t="s">
        <v>713</v>
      </c>
      <c r="C722" s="119"/>
      <c r="D722" s="119"/>
      <c r="E722" s="117">
        <f>E723</f>
        <v>4299</v>
      </c>
      <c r="F722" s="117">
        <f t="shared" si="279"/>
        <v>3168.3</v>
      </c>
      <c r="G722" s="112">
        <f t="shared" si="275"/>
        <v>73.69853454291696</v>
      </c>
      <c r="H722" s="91"/>
      <c r="I722" s="92"/>
      <c r="J722" s="92"/>
    </row>
    <row r="723" spans="1:10" ht="38.25" x14ac:dyDescent="0.2">
      <c r="A723" s="118" t="s">
        <v>714</v>
      </c>
      <c r="B723" s="122" t="s">
        <v>715</v>
      </c>
      <c r="C723" s="71"/>
      <c r="D723" s="71"/>
      <c r="E723" s="117">
        <f>E724+E726</f>
        <v>4299</v>
      </c>
      <c r="F723" s="117">
        <f>F724+F726</f>
        <v>3168.3</v>
      </c>
      <c r="G723" s="112">
        <f t="shared" si="275"/>
        <v>73.69853454291696</v>
      </c>
      <c r="H723" s="91"/>
      <c r="I723" s="92"/>
      <c r="J723" s="92"/>
    </row>
    <row r="724" spans="1:10" ht="38.25" x14ac:dyDescent="0.2">
      <c r="A724" s="118" t="s">
        <v>78</v>
      </c>
      <c r="B724" s="122" t="s">
        <v>715</v>
      </c>
      <c r="C724" s="119" t="s">
        <v>79</v>
      </c>
      <c r="D724" s="119"/>
      <c r="E724" s="117">
        <f>E725</f>
        <v>4047</v>
      </c>
      <c r="F724" s="117">
        <f t="shared" ref="F724" si="280">F725</f>
        <v>3041.9</v>
      </c>
      <c r="G724" s="112">
        <f t="shared" si="275"/>
        <v>75.164319248826288</v>
      </c>
      <c r="H724" s="91"/>
      <c r="I724" s="92"/>
      <c r="J724" s="92"/>
    </row>
    <row r="725" spans="1:10" x14ac:dyDescent="0.2">
      <c r="A725" s="118" t="s">
        <v>80</v>
      </c>
      <c r="B725" s="122" t="s">
        <v>715</v>
      </c>
      <c r="C725" s="119" t="s">
        <v>81</v>
      </c>
      <c r="D725" s="119">
        <v>900303</v>
      </c>
      <c r="E725" s="117">
        <v>4047</v>
      </c>
      <c r="F725" s="117">
        <v>3041.9</v>
      </c>
      <c r="G725" s="112">
        <f t="shared" si="275"/>
        <v>75.164319248826288</v>
      </c>
      <c r="H725" s="91"/>
      <c r="I725" s="92"/>
      <c r="J725" s="92"/>
    </row>
    <row r="726" spans="1:10" x14ac:dyDescent="0.2">
      <c r="A726" s="118" t="s">
        <v>73</v>
      </c>
      <c r="B726" s="122" t="s">
        <v>715</v>
      </c>
      <c r="C726" s="119" t="s">
        <v>74</v>
      </c>
      <c r="D726" s="119"/>
      <c r="E726" s="117">
        <f>E727</f>
        <v>252</v>
      </c>
      <c r="F726" s="117">
        <f>F727</f>
        <v>126.4</v>
      </c>
      <c r="G726" s="112">
        <f t="shared" si="275"/>
        <v>50.158730158730158</v>
      </c>
      <c r="H726" s="91"/>
      <c r="I726" s="92"/>
      <c r="J726" s="92"/>
    </row>
    <row r="727" spans="1:10" ht="25.5" x14ac:dyDescent="0.2">
      <c r="A727" s="118" t="s">
        <v>75</v>
      </c>
      <c r="B727" s="122" t="s">
        <v>715</v>
      </c>
      <c r="C727" s="119" t="s">
        <v>76</v>
      </c>
      <c r="D727" s="119">
        <v>900303</v>
      </c>
      <c r="E727" s="117">
        <v>252</v>
      </c>
      <c r="F727" s="117">
        <v>126.4</v>
      </c>
      <c r="G727" s="112">
        <f t="shared" si="275"/>
        <v>50.158730158730158</v>
      </c>
      <c r="H727" s="91"/>
      <c r="I727" s="92"/>
      <c r="J727" s="92"/>
    </row>
    <row r="728" spans="1:10" ht="15.75" customHeight="1" x14ac:dyDescent="0.2">
      <c r="A728" s="151" t="s">
        <v>553</v>
      </c>
      <c r="B728" s="123" t="s">
        <v>109</v>
      </c>
      <c r="C728" s="72"/>
      <c r="D728" s="72"/>
      <c r="E728" s="93">
        <f>E734+E729</f>
        <v>12092.2</v>
      </c>
      <c r="F728" s="93">
        <f>F734+F729</f>
        <v>971.7</v>
      </c>
      <c r="G728" s="112">
        <f t="shared" si="275"/>
        <v>8.0357585881808102</v>
      </c>
      <c r="H728" s="91"/>
      <c r="I728" s="92"/>
      <c r="J728" s="92"/>
    </row>
    <row r="729" spans="1:10" ht="15.75" customHeight="1" x14ac:dyDescent="0.2">
      <c r="A729" s="151" t="s">
        <v>571</v>
      </c>
      <c r="B729" s="123" t="s">
        <v>572</v>
      </c>
      <c r="C729" s="72"/>
      <c r="D729" s="72"/>
      <c r="E729" s="93">
        <f>E730</f>
        <v>250</v>
      </c>
      <c r="F729" s="93">
        <f t="shared" ref="F729:F732" si="281">F730</f>
        <v>150</v>
      </c>
      <c r="G729" s="112">
        <f t="shared" si="275"/>
        <v>60</v>
      </c>
      <c r="H729" s="91"/>
      <c r="I729" s="92"/>
      <c r="J729" s="92"/>
    </row>
    <row r="730" spans="1:10" ht="28.15" customHeight="1" x14ac:dyDescent="0.2">
      <c r="A730" s="151" t="s">
        <v>573</v>
      </c>
      <c r="B730" s="123" t="s">
        <v>574</v>
      </c>
      <c r="C730" s="72"/>
      <c r="D730" s="72"/>
      <c r="E730" s="93">
        <f>E731</f>
        <v>250</v>
      </c>
      <c r="F730" s="93">
        <f t="shared" si="281"/>
        <v>150</v>
      </c>
      <c r="G730" s="112">
        <f t="shared" si="275"/>
        <v>60</v>
      </c>
      <c r="H730" s="91"/>
      <c r="I730" s="92"/>
      <c r="J730" s="92"/>
    </row>
    <row r="731" spans="1:10" ht="48.6" customHeight="1" x14ac:dyDescent="0.2">
      <c r="A731" s="151" t="s">
        <v>575</v>
      </c>
      <c r="B731" s="123" t="s">
        <v>576</v>
      </c>
      <c r="C731" s="72"/>
      <c r="D731" s="72"/>
      <c r="E731" s="93">
        <f>E732</f>
        <v>250</v>
      </c>
      <c r="F731" s="93">
        <f t="shared" si="281"/>
        <v>150</v>
      </c>
      <c r="G731" s="112">
        <f t="shared" si="275"/>
        <v>60</v>
      </c>
      <c r="H731" s="91"/>
      <c r="I731" s="92"/>
      <c r="J731" s="92"/>
    </row>
    <row r="732" spans="1:10" ht="15.75" customHeight="1" x14ac:dyDescent="0.2">
      <c r="A732" s="118" t="s">
        <v>73</v>
      </c>
      <c r="B732" s="123" t="s">
        <v>576</v>
      </c>
      <c r="C732" s="119" t="s">
        <v>74</v>
      </c>
      <c r="D732" s="119"/>
      <c r="E732" s="117">
        <f>E733</f>
        <v>250</v>
      </c>
      <c r="F732" s="117">
        <f t="shared" si="281"/>
        <v>150</v>
      </c>
      <c r="G732" s="112">
        <f t="shared" si="275"/>
        <v>60</v>
      </c>
      <c r="H732" s="91"/>
      <c r="I732" s="92"/>
      <c r="J732" s="92"/>
    </row>
    <row r="733" spans="1:10" ht="15.75" customHeight="1" x14ac:dyDescent="0.2">
      <c r="A733" s="118" t="s">
        <v>75</v>
      </c>
      <c r="B733" s="122" t="s">
        <v>576</v>
      </c>
      <c r="C733" s="119" t="s">
        <v>76</v>
      </c>
      <c r="D733" s="119">
        <v>900100</v>
      </c>
      <c r="E733" s="117">
        <v>250</v>
      </c>
      <c r="F733" s="117">
        <v>150</v>
      </c>
      <c r="G733" s="112">
        <f t="shared" si="275"/>
        <v>60</v>
      </c>
      <c r="H733" s="91"/>
      <c r="I733" s="92"/>
      <c r="J733" s="92"/>
    </row>
    <row r="734" spans="1:10" ht="18.75" customHeight="1" x14ac:dyDescent="0.2">
      <c r="A734" s="151" t="s">
        <v>554</v>
      </c>
      <c r="B734" s="123" t="s">
        <v>208</v>
      </c>
      <c r="C734" s="159"/>
      <c r="D734" s="159"/>
      <c r="E734" s="160">
        <f>E739+E745+E735</f>
        <v>11842.2</v>
      </c>
      <c r="F734" s="160">
        <f t="shared" ref="F734" si="282">F739+F745+F735</f>
        <v>821.7</v>
      </c>
      <c r="G734" s="112">
        <f t="shared" si="275"/>
        <v>6.9387444900440798</v>
      </c>
      <c r="H734" s="91"/>
      <c r="I734" s="92"/>
      <c r="J734" s="92"/>
    </row>
    <row r="735" spans="1:10" ht="55.5" customHeight="1" x14ac:dyDescent="0.2">
      <c r="A735" s="154" t="s">
        <v>762</v>
      </c>
      <c r="B735" s="123" t="s">
        <v>759</v>
      </c>
      <c r="C735" s="119"/>
      <c r="D735" s="163"/>
      <c r="E735" s="174">
        <f>E736</f>
        <v>7348.2</v>
      </c>
      <c r="F735" s="174">
        <f t="shared" ref="F735:F737" si="283">F736</f>
        <v>0</v>
      </c>
      <c r="G735" s="112">
        <f t="shared" si="275"/>
        <v>0</v>
      </c>
      <c r="H735" s="91"/>
      <c r="I735" s="92"/>
      <c r="J735" s="92"/>
    </row>
    <row r="736" spans="1:10" ht="20.25" customHeight="1" x14ac:dyDescent="0.2">
      <c r="A736" s="118" t="s">
        <v>761</v>
      </c>
      <c r="B736" s="122" t="s">
        <v>760</v>
      </c>
      <c r="C736" s="119"/>
      <c r="D736" s="163"/>
      <c r="E736" s="164">
        <f>E737</f>
        <v>7348.2</v>
      </c>
      <c r="F736" s="164">
        <f t="shared" si="283"/>
        <v>0</v>
      </c>
      <c r="G736" s="112">
        <f t="shared" si="275"/>
        <v>0</v>
      </c>
      <c r="H736" s="91"/>
      <c r="I736" s="92"/>
      <c r="J736" s="92"/>
    </row>
    <row r="737" spans="1:10" ht="20.25" customHeight="1" x14ac:dyDescent="0.2">
      <c r="A737" s="118" t="s">
        <v>73</v>
      </c>
      <c r="B737" s="122" t="s">
        <v>760</v>
      </c>
      <c r="C737" s="119" t="s">
        <v>74</v>
      </c>
      <c r="D737" s="119"/>
      <c r="E737" s="164">
        <f>E738</f>
        <v>7348.2</v>
      </c>
      <c r="F737" s="164">
        <f t="shared" si="283"/>
        <v>0</v>
      </c>
      <c r="G737" s="112">
        <f t="shared" si="275"/>
        <v>0</v>
      </c>
      <c r="H737" s="91"/>
      <c r="I737" s="92"/>
      <c r="J737" s="92"/>
    </row>
    <row r="738" spans="1:10" ht="20.25" customHeight="1" x14ac:dyDescent="0.2">
      <c r="A738" s="118" t="s">
        <v>75</v>
      </c>
      <c r="B738" s="122" t="s">
        <v>760</v>
      </c>
      <c r="C738" s="119" t="s">
        <v>76</v>
      </c>
      <c r="D738" s="119">
        <v>900100</v>
      </c>
      <c r="E738" s="164">
        <v>7348.2</v>
      </c>
      <c r="F738" s="164">
        <v>0</v>
      </c>
      <c r="G738" s="112">
        <f t="shared" si="275"/>
        <v>0</v>
      </c>
      <c r="H738" s="91"/>
      <c r="I738" s="92"/>
      <c r="J738" s="92"/>
    </row>
    <row r="739" spans="1:10" ht="38.25" x14ac:dyDescent="0.2">
      <c r="A739" s="161" t="s">
        <v>555</v>
      </c>
      <c r="B739" s="123" t="s">
        <v>209</v>
      </c>
      <c r="C739" s="159"/>
      <c r="D739" s="159"/>
      <c r="E739" s="160">
        <f>E740</f>
        <v>1494</v>
      </c>
      <c r="F739" s="160">
        <f t="shared" ref="F739" si="284">F740</f>
        <v>821.7</v>
      </c>
      <c r="G739" s="112">
        <f t="shared" si="275"/>
        <v>55.000000000000007</v>
      </c>
      <c r="H739" s="91"/>
      <c r="I739" s="92"/>
      <c r="J739" s="92"/>
    </row>
    <row r="740" spans="1:10" ht="25.5" x14ac:dyDescent="0.2">
      <c r="A740" s="162" t="s">
        <v>381</v>
      </c>
      <c r="B740" s="122" t="s">
        <v>380</v>
      </c>
      <c r="C740" s="163"/>
      <c r="D740" s="163"/>
      <c r="E740" s="164">
        <f>E741+E743</f>
        <v>1494</v>
      </c>
      <c r="F740" s="164">
        <f t="shared" ref="F740" si="285">F741+F743</f>
        <v>821.7</v>
      </c>
      <c r="G740" s="112">
        <f t="shared" si="275"/>
        <v>55.000000000000007</v>
      </c>
      <c r="H740" s="91"/>
      <c r="I740" s="92"/>
      <c r="J740" s="92"/>
    </row>
    <row r="741" spans="1:10" ht="38.25" x14ac:dyDescent="0.2">
      <c r="A741" s="118" t="s">
        <v>78</v>
      </c>
      <c r="B741" s="122" t="s">
        <v>380</v>
      </c>
      <c r="C741" s="163">
        <v>100</v>
      </c>
      <c r="D741" s="163"/>
      <c r="E741" s="164">
        <f t="shared" ref="E741:F741" si="286">E742</f>
        <v>1188.3</v>
      </c>
      <c r="F741" s="164">
        <f t="shared" si="286"/>
        <v>748.1</v>
      </c>
      <c r="G741" s="112">
        <f t="shared" si="275"/>
        <v>62.955482622233447</v>
      </c>
      <c r="H741" s="91"/>
      <c r="I741" s="92"/>
      <c r="J741" s="92"/>
    </row>
    <row r="742" spans="1:10" x14ac:dyDescent="0.2">
      <c r="A742" s="118" t="s">
        <v>80</v>
      </c>
      <c r="B742" s="122" t="s">
        <v>380</v>
      </c>
      <c r="C742" s="163">
        <v>120</v>
      </c>
      <c r="D742" s="163">
        <v>900303</v>
      </c>
      <c r="E742" s="164">
        <v>1188.3</v>
      </c>
      <c r="F742" s="164">
        <v>748.1</v>
      </c>
      <c r="G742" s="112">
        <f t="shared" si="275"/>
        <v>62.955482622233447</v>
      </c>
      <c r="H742" s="91"/>
      <c r="I742" s="92"/>
      <c r="J742" s="92"/>
    </row>
    <row r="743" spans="1:10" x14ac:dyDescent="0.2">
      <c r="A743" s="118" t="s">
        <v>73</v>
      </c>
      <c r="B743" s="122" t="s">
        <v>380</v>
      </c>
      <c r="C743" s="119" t="s">
        <v>74</v>
      </c>
      <c r="D743" s="163"/>
      <c r="E743" s="164">
        <f>E744</f>
        <v>305.7</v>
      </c>
      <c r="F743" s="164">
        <f t="shared" ref="F743" si="287">F744</f>
        <v>73.599999999999994</v>
      </c>
      <c r="G743" s="112">
        <f t="shared" si="275"/>
        <v>24.075891396794241</v>
      </c>
      <c r="H743" s="91"/>
      <c r="I743" s="92"/>
      <c r="J743" s="92"/>
    </row>
    <row r="744" spans="1:10" ht="25.5" x14ac:dyDescent="0.2">
      <c r="A744" s="118" t="s">
        <v>75</v>
      </c>
      <c r="B744" s="122" t="s">
        <v>380</v>
      </c>
      <c r="C744" s="119" t="s">
        <v>76</v>
      </c>
      <c r="D744" s="163">
        <v>900303</v>
      </c>
      <c r="E744" s="164">
        <v>305.7</v>
      </c>
      <c r="F744" s="164">
        <v>73.599999999999994</v>
      </c>
      <c r="G744" s="112">
        <f t="shared" si="275"/>
        <v>24.075891396794241</v>
      </c>
      <c r="H744" s="91"/>
      <c r="I744" s="92"/>
      <c r="J744" s="92"/>
    </row>
    <row r="745" spans="1:10" ht="25.5" x14ac:dyDescent="0.2">
      <c r="A745" s="165" t="s">
        <v>558</v>
      </c>
      <c r="B745" s="123" t="s">
        <v>556</v>
      </c>
      <c r="C745" s="72"/>
      <c r="D745" s="72"/>
      <c r="E745" s="93">
        <f t="shared" ref="E745:F747" si="288">E746</f>
        <v>3000</v>
      </c>
      <c r="F745" s="93">
        <f t="shared" si="288"/>
        <v>0</v>
      </c>
      <c r="G745" s="112">
        <f t="shared" si="275"/>
        <v>0</v>
      </c>
      <c r="H745" s="91"/>
      <c r="I745" s="92"/>
      <c r="J745" s="92"/>
    </row>
    <row r="746" spans="1:10" ht="25.5" x14ac:dyDescent="0.2">
      <c r="A746" s="166" t="s">
        <v>210</v>
      </c>
      <c r="B746" s="122" t="s">
        <v>557</v>
      </c>
      <c r="C746" s="73"/>
      <c r="D746" s="73"/>
      <c r="E746" s="117">
        <f t="shared" si="288"/>
        <v>3000</v>
      </c>
      <c r="F746" s="117">
        <f t="shared" si="288"/>
        <v>0</v>
      </c>
      <c r="G746" s="112">
        <f t="shared" si="275"/>
        <v>0</v>
      </c>
      <c r="H746" s="91"/>
      <c r="I746" s="92"/>
      <c r="J746" s="92"/>
    </row>
    <row r="747" spans="1:10" x14ac:dyDescent="0.2">
      <c r="A747" s="118" t="s">
        <v>73</v>
      </c>
      <c r="B747" s="122" t="s">
        <v>557</v>
      </c>
      <c r="C747" s="119" t="s">
        <v>74</v>
      </c>
      <c r="D747" s="119"/>
      <c r="E747" s="117">
        <f t="shared" si="288"/>
        <v>3000</v>
      </c>
      <c r="F747" s="117">
        <f t="shared" si="288"/>
        <v>0</v>
      </c>
      <c r="G747" s="112">
        <f t="shared" si="275"/>
        <v>0</v>
      </c>
      <c r="H747" s="91"/>
      <c r="I747" s="92"/>
      <c r="J747" s="92"/>
    </row>
    <row r="748" spans="1:10" ht="20.25" customHeight="1" x14ac:dyDescent="0.2">
      <c r="A748" s="118" t="s">
        <v>75</v>
      </c>
      <c r="B748" s="122" t="s">
        <v>557</v>
      </c>
      <c r="C748" s="119" t="s">
        <v>76</v>
      </c>
      <c r="D748" s="119">
        <v>900100</v>
      </c>
      <c r="E748" s="117">
        <v>3000</v>
      </c>
      <c r="F748" s="117">
        <v>0</v>
      </c>
      <c r="G748" s="112">
        <f t="shared" si="275"/>
        <v>0</v>
      </c>
      <c r="H748" s="91"/>
      <c r="I748" s="92"/>
      <c r="J748" s="92"/>
    </row>
    <row r="749" spans="1:10" s="79" customFormat="1" ht="18" customHeight="1" x14ac:dyDescent="0.2">
      <c r="A749" s="111" t="s">
        <v>559</v>
      </c>
      <c r="B749" s="123" t="s">
        <v>277</v>
      </c>
      <c r="C749" s="120"/>
      <c r="D749" s="120"/>
      <c r="E749" s="93">
        <f>E750+E767</f>
        <v>639681.30000000005</v>
      </c>
      <c r="F749" s="93">
        <f>F750+F767</f>
        <v>345400.8</v>
      </c>
      <c r="G749" s="112">
        <f t="shared" si="275"/>
        <v>53.995763202707344</v>
      </c>
      <c r="H749" s="94"/>
      <c r="I749" s="95"/>
      <c r="J749" s="95"/>
    </row>
    <row r="750" spans="1:10" s="79" customFormat="1" ht="20.25" customHeight="1" x14ac:dyDescent="0.2">
      <c r="A750" s="136" t="s">
        <v>560</v>
      </c>
      <c r="B750" s="123" t="s">
        <v>278</v>
      </c>
      <c r="C750" s="120"/>
      <c r="D750" s="120"/>
      <c r="E750" s="93">
        <f>E751+E762</f>
        <v>155577</v>
      </c>
      <c r="F750" s="93">
        <f>F751+F762</f>
        <v>65542.8</v>
      </c>
      <c r="G750" s="112">
        <f t="shared" si="275"/>
        <v>42.128849380049758</v>
      </c>
      <c r="H750" s="94"/>
      <c r="I750" s="95"/>
      <c r="J750" s="95"/>
    </row>
    <row r="751" spans="1:10" ht="27" customHeight="1" x14ac:dyDescent="0.2">
      <c r="A751" s="139" t="s">
        <v>561</v>
      </c>
      <c r="B751" s="123" t="s">
        <v>279</v>
      </c>
      <c r="C751" s="120"/>
      <c r="D751" s="120"/>
      <c r="E751" s="93">
        <f>E755+E759+E752</f>
        <v>41301.699999999997</v>
      </c>
      <c r="F751" s="93">
        <f t="shared" ref="F751" si="289">F755+F759+F752</f>
        <v>40241</v>
      </c>
      <c r="G751" s="112">
        <f t="shared" si="275"/>
        <v>97.431824840139754</v>
      </c>
      <c r="H751" s="91"/>
      <c r="I751" s="92"/>
      <c r="J751" s="92"/>
    </row>
    <row r="752" spans="1:10" ht="27" customHeight="1" x14ac:dyDescent="0.2">
      <c r="A752" s="127" t="s">
        <v>685</v>
      </c>
      <c r="B752" s="150" t="s">
        <v>686</v>
      </c>
      <c r="C752" s="119"/>
      <c r="D752" s="119"/>
      <c r="E752" s="117">
        <f>E753</f>
        <v>11821.5</v>
      </c>
      <c r="F752" s="117">
        <f t="shared" ref="F752:F753" si="290">F753</f>
        <v>11760</v>
      </c>
      <c r="G752" s="112">
        <f t="shared" si="275"/>
        <v>99.479761451592438</v>
      </c>
      <c r="H752" s="91"/>
      <c r="I752" s="92"/>
      <c r="J752" s="92"/>
    </row>
    <row r="753" spans="1:12" ht="27" customHeight="1" x14ac:dyDescent="0.2">
      <c r="A753" s="118" t="s">
        <v>73</v>
      </c>
      <c r="B753" s="150" t="s">
        <v>686</v>
      </c>
      <c r="C753" s="119">
        <v>200</v>
      </c>
      <c r="D753" s="119"/>
      <c r="E753" s="117">
        <f>E754</f>
        <v>11821.5</v>
      </c>
      <c r="F753" s="117">
        <f t="shared" si="290"/>
        <v>11760</v>
      </c>
      <c r="G753" s="112">
        <f t="shared" si="275"/>
        <v>99.479761451592438</v>
      </c>
      <c r="H753" s="91"/>
      <c r="I753" s="92"/>
      <c r="J753" s="92"/>
    </row>
    <row r="754" spans="1:12" ht="27" customHeight="1" x14ac:dyDescent="0.2">
      <c r="A754" s="118" t="s">
        <v>75</v>
      </c>
      <c r="B754" s="150" t="s">
        <v>686</v>
      </c>
      <c r="C754" s="119">
        <v>240</v>
      </c>
      <c r="D754" s="119">
        <v>900100</v>
      </c>
      <c r="E754" s="117">
        <v>11821.5</v>
      </c>
      <c r="F754" s="117">
        <v>11760</v>
      </c>
      <c r="G754" s="112">
        <f t="shared" si="275"/>
        <v>99.479761451592438</v>
      </c>
      <c r="H754" s="91"/>
      <c r="I754" s="92"/>
      <c r="J754" s="92"/>
    </row>
    <row r="755" spans="1:12" ht="27" customHeight="1" x14ac:dyDescent="0.2">
      <c r="A755" s="118" t="s">
        <v>375</v>
      </c>
      <c r="B755" s="150" t="s">
        <v>376</v>
      </c>
      <c r="C755" s="119"/>
      <c r="D755" s="119"/>
      <c r="E755" s="117">
        <f>E756</f>
        <v>23810</v>
      </c>
      <c r="F755" s="117">
        <f t="shared" ref="F755" si="291">F756</f>
        <v>22810.799999999999</v>
      </c>
      <c r="G755" s="112">
        <f t="shared" si="275"/>
        <v>95.803443931121379</v>
      </c>
      <c r="H755" s="91"/>
      <c r="I755" s="92"/>
      <c r="J755" s="92"/>
    </row>
    <row r="756" spans="1:12" ht="27" customHeight="1" x14ac:dyDescent="0.2">
      <c r="A756" s="118" t="s">
        <v>73</v>
      </c>
      <c r="B756" s="150" t="s">
        <v>376</v>
      </c>
      <c r="C756" s="119">
        <v>200</v>
      </c>
      <c r="D756" s="119"/>
      <c r="E756" s="117">
        <f>E757+E758</f>
        <v>23810</v>
      </c>
      <c r="F756" s="117">
        <f t="shared" ref="F756" si="292">F757+F758</f>
        <v>22810.799999999999</v>
      </c>
      <c r="G756" s="112">
        <f t="shared" si="275"/>
        <v>95.803443931121379</v>
      </c>
      <c r="H756" s="91"/>
      <c r="I756" s="92"/>
      <c r="J756" s="92"/>
    </row>
    <row r="757" spans="1:12" ht="27" customHeight="1" x14ac:dyDescent="0.2">
      <c r="A757" s="118" t="s">
        <v>75</v>
      </c>
      <c r="B757" s="150" t="s">
        <v>376</v>
      </c>
      <c r="C757" s="119">
        <v>240</v>
      </c>
      <c r="D757" s="119">
        <v>900302</v>
      </c>
      <c r="E757" s="117">
        <v>7143</v>
      </c>
      <c r="F757" s="117">
        <v>6843.2</v>
      </c>
      <c r="G757" s="112">
        <f t="shared" si="275"/>
        <v>95.802883942321145</v>
      </c>
      <c r="H757" s="91"/>
      <c r="I757" s="92"/>
      <c r="J757" s="92"/>
    </row>
    <row r="758" spans="1:12" ht="27" customHeight="1" x14ac:dyDescent="0.2">
      <c r="A758" s="118" t="s">
        <v>75</v>
      </c>
      <c r="B758" s="150" t="s">
        <v>376</v>
      </c>
      <c r="C758" s="119">
        <v>240</v>
      </c>
      <c r="D758" s="119">
        <v>900100</v>
      </c>
      <c r="E758" s="117">
        <v>16667</v>
      </c>
      <c r="F758" s="117">
        <v>15967.6</v>
      </c>
      <c r="G758" s="112">
        <f t="shared" si="275"/>
        <v>95.803683926321483</v>
      </c>
      <c r="H758" s="91"/>
      <c r="I758" s="92"/>
      <c r="J758" s="92"/>
    </row>
    <row r="759" spans="1:12" ht="27" customHeight="1" x14ac:dyDescent="0.2">
      <c r="A759" s="118" t="s">
        <v>562</v>
      </c>
      <c r="B759" s="150" t="s">
        <v>316</v>
      </c>
      <c r="C759" s="119"/>
      <c r="D759" s="119"/>
      <c r="E759" s="117">
        <f>E760</f>
        <v>5670.2</v>
      </c>
      <c r="F759" s="117">
        <f t="shared" ref="F759:F760" si="293">F760</f>
        <v>5670.2</v>
      </c>
      <c r="G759" s="112">
        <f t="shared" si="275"/>
        <v>100</v>
      </c>
      <c r="H759" s="91"/>
      <c r="I759" s="92"/>
      <c r="J759" s="92"/>
    </row>
    <row r="760" spans="1:12" ht="27" customHeight="1" x14ac:dyDescent="0.2">
      <c r="A760" s="118" t="s">
        <v>73</v>
      </c>
      <c r="B760" s="150" t="s">
        <v>316</v>
      </c>
      <c r="C760" s="119">
        <v>200</v>
      </c>
      <c r="D760" s="119"/>
      <c r="E760" s="117">
        <f>E761</f>
        <v>5670.2</v>
      </c>
      <c r="F760" s="117">
        <f t="shared" si="293"/>
        <v>5670.2</v>
      </c>
      <c r="G760" s="112">
        <f t="shared" si="275"/>
        <v>100</v>
      </c>
      <c r="H760" s="91"/>
      <c r="I760" s="92"/>
      <c r="J760" s="92"/>
    </row>
    <row r="761" spans="1:12" ht="27" customHeight="1" x14ac:dyDescent="0.2">
      <c r="A761" s="118" t="s">
        <v>75</v>
      </c>
      <c r="B761" s="150" t="s">
        <v>316</v>
      </c>
      <c r="C761" s="119">
        <v>240</v>
      </c>
      <c r="D761" s="119">
        <v>900100</v>
      </c>
      <c r="E761" s="117">
        <v>5670.2</v>
      </c>
      <c r="F761" s="117">
        <v>5670.2</v>
      </c>
      <c r="G761" s="112">
        <f t="shared" si="275"/>
        <v>100</v>
      </c>
      <c r="H761" s="91"/>
      <c r="I761" s="92"/>
      <c r="J761" s="92"/>
    </row>
    <row r="762" spans="1:12" s="79" customFormat="1" ht="20.25" customHeight="1" x14ac:dyDescent="0.2">
      <c r="A762" s="111" t="s">
        <v>563</v>
      </c>
      <c r="B762" s="123" t="s">
        <v>280</v>
      </c>
      <c r="C762" s="120"/>
      <c r="D762" s="120"/>
      <c r="E762" s="93">
        <f>E763</f>
        <v>114275.3</v>
      </c>
      <c r="F762" s="93">
        <f t="shared" ref="F762" si="294">F763</f>
        <v>25301.800000000003</v>
      </c>
      <c r="G762" s="112">
        <f t="shared" si="275"/>
        <v>22.141092607063818</v>
      </c>
      <c r="H762" s="94"/>
      <c r="I762" s="95"/>
      <c r="J762" s="95"/>
    </row>
    <row r="763" spans="1:12" s="79" customFormat="1" ht="43.5" customHeight="1" x14ac:dyDescent="0.2">
      <c r="A763" s="118" t="s">
        <v>564</v>
      </c>
      <c r="B763" s="122" t="s">
        <v>336</v>
      </c>
      <c r="C763" s="119"/>
      <c r="D763" s="119"/>
      <c r="E763" s="117">
        <f t="shared" ref="E763:F763" si="295">E764</f>
        <v>114275.3</v>
      </c>
      <c r="F763" s="117">
        <f t="shared" si="295"/>
        <v>25301.800000000003</v>
      </c>
      <c r="G763" s="112">
        <f t="shared" si="275"/>
        <v>22.141092607063818</v>
      </c>
      <c r="H763" s="94"/>
      <c r="I763" s="95"/>
      <c r="J763" s="95"/>
    </row>
    <row r="764" spans="1:12" s="79" customFormat="1" ht="20.25" customHeight="1" x14ac:dyDescent="0.2">
      <c r="A764" s="118" t="s">
        <v>73</v>
      </c>
      <c r="B764" s="122" t="s">
        <v>336</v>
      </c>
      <c r="C764" s="119">
        <v>200</v>
      </c>
      <c r="D764" s="119"/>
      <c r="E764" s="117">
        <f t="shared" ref="E764:F764" si="296">SUM(E765:E766)</f>
        <v>114275.3</v>
      </c>
      <c r="F764" s="117">
        <f t="shared" si="296"/>
        <v>25301.800000000003</v>
      </c>
      <c r="G764" s="112">
        <f t="shared" si="275"/>
        <v>22.141092607063818</v>
      </c>
      <c r="H764" s="94"/>
      <c r="I764" s="95"/>
      <c r="J764" s="95"/>
    </row>
    <row r="765" spans="1:12" s="79" customFormat="1" ht="20.25" customHeight="1" x14ac:dyDescent="0.2">
      <c r="A765" s="118" t="s">
        <v>75</v>
      </c>
      <c r="B765" s="122" t="s">
        <v>336</v>
      </c>
      <c r="C765" s="119">
        <v>240</v>
      </c>
      <c r="D765" s="119">
        <v>900302</v>
      </c>
      <c r="E765" s="117">
        <v>90277.5</v>
      </c>
      <c r="F765" s="117">
        <v>19988.400000000001</v>
      </c>
      <c r="G765" s="112">
        <f t="shared" si="275"/>
        <v>22.141065049430921</v>
      </c>
      <c r="H765" s="94"/>
      <c r="I765" s="95"/>
      <c r="J765" s="95"/>
    </row>
    <row r="766" spans="1:12" s="79" customFormat="1" ht="20.25" customHeight="1" x14ac:dyDescent="0.2">
      <c r="A766" s="118" t="s">
        <v>75</v>
      </c>
      <c r="B766" s="122" t="s">
        <v>336</v>
      </c>
      <c r="C766" s="119">
        <v>240</v>
      </c>
      <c r="D766" s="119">
        <v>900100</v>
      </c>
      <c r="E766" s="117">
        <v>23997.8</v>
      </c>
      <c r="F766" s="117">
        <v>5313.4</v>
      </c>
      <c r="G766" s="112">
        <f t="shared" si="275"/>
        <v>22.141196276325328</v>
      </c>
      <c r="H766" s="94"/>
      <c r="I766" s="95"/>
      <c r="J766" s="95"/>
    </row>
    <row r="767" spans="1:12" s="79" customFormat="1" ht="36.75" customHeight="1" x14ac:dyDescent="0.2">
      <c r="A767" s="136" t="s">
        <v>565</v>
      </c>
      <c r="B767" s="123" t="s">
        <v>281</v>
      </c>
      <c r="C767" s="120"/>
      <c r="D767" s="120"/>
      <c r="E767" s="93">
        <f>E768+E798+E803</f>
        <v>484104.30000000005</v>
      </c>
      <c r="F767" s="93">
        <f>F768+F798+F803</f>
        <v>279858</v>
      </c>
      <c r="G767" s="112">
        <f t="shared" si="275"/>
        <v>57.809443130333683</v>
      </c>
      <c r="H767" s="94"/>
      <c r="I767" s="95"/>
      <c r="J767" s="95"/>
      <c r="K767" s="181"/>
      <c r="L767" s="181"/>
    </row>
    <row r="768" spans="1:12" s="79" customFormat="1" ht="36.75" customHeight="1" x14ac:dyDescent="0.2">
      <c r="A768" s="139" t="s">
        <v>566</v>
      </c>
      <c r="B768" s="123" t="s">
        <v>282</v>
      </c>
      <c r="C768" s="120"/>
      <c r="D768" s="120"/>
      <c r="E768" s="93">
        <f>E769+E781+E778+E785+E790+E794+E775</f>
        <v>445898.4</v>
      </c>
      <c r="F768" s="93">
        <f>F769+F781+F778+F785+F790+F794+F775</f>
        <v>272654.5</v>
      </c>
      <c r="G768" s="112">
        <f t="shared" si="275"/>
        <v>61.147225466608532</v>
      </c>
      <c r="H768" s="94"/>
      <c r="I768" s="95"/>
      <c r="J768" s="95"/>
      <c r="K768" s="101"/>
      <c r="L768" s="101"/>
    </row>
    <row r="769" spans="1:12" s="79" customFormat="1" ht="23.45" customHeight="1" x14ac:dyDescent="0.2">
      <c r="A769" s="138" t="s">
        <v>657</v>
      </c>
      <c r="B769" s="122" t="s">
        <v>567</v>
      </c>
      <c r="C769" s="119"/>
      <c r="D769" s="119"/>
      <c r="E769" s="117">
        <f>E770+E773</f>
        <v>9551.9000000000015</v>
      </c>
      <c r="F769" s="117">
        <f t="shared" ref="F769" si="297">F770+F773</f>
        <v>6820</v>
      </c>
      <c r="G769" s="112">
        <f t="shared" si="275"/>
        <v>71.399407447732898</v>
      </c>
      <c r="H769" s="94"/>
      <c r="I769" s="95"/>
      <c r="J769" s="95"/>
      <c r="K769" s="101"/>
      <c r="L769" s="101"/>
    </row>
    <row r="770" spans="1:12" s="79" customFormat="1" ht="27.6" customHeight="1" x14ac:dyDescent="0.2">
      <c r="A770" s="118" t="s">
        <v>67</v>
      </c>
      <c r="B770" s="122" t="s">
        <v>567</v>
      </c>
      <c r="C770" s="119">
        <v>600</v>
      </c>
      <c r="D770" s="119"/>
      <c r="E770" s="117">
        <f>E771+E772</f>
        <v>4173.1000000000004</v>
      </c>
      <c r="F770" s="117">
        <f t="shared" ref="F770" si="298">F771+F772</f>
        <v>3839.5</v>
      </c>
      <c r="G770" s="112">
        <f t="shared" si="275"/>
        <v>92.005942824279302</v>
      </c>
      <c r="H770" s="94"/>
      <c r="I770" s="95"/>
      <c r="J770" s="95"/>
      <c r="K770" s="101"/>
      <c r="L770" s="101"/>
    </row>
    <row r="771" spans="1:12" s="79" customFormat="1" ht="18.75" customHeight="1" x14ac:dyDescent="0.2">
      <c r="A771" s="118" t="s">
        <v>69</v>
      </c>
      <c r="B771" s="122" t="s">
        <v>567</v>
      </c>
      <c r="C771" s="119">
        <v>610</v>
      </c>
      <c r="D771" s="119">
        <v>900810</v>
      </c>
      <c r="E771" s="117">
        <v>1000</v>
      </c>
      <c r="F771" s="117">
        <v>666.4</v>
      </c>
      <c r="G771" s="112">
        <f t="shared" si="275"/>
        <v>66.64</v>
      </c>
      <c r="H771" s="94"/>
      <c r="I771" s="95"/>
      <c r="J771" s="95"/>
      <c r="K771" s="101"/>
      <c r="L771" s="101"/>
    </row>
    <row r="772" spans="1:12" s="79" customFormat="1" ht="18.75" customHeight="1" x14ac:dyDescent="0.2">
      <c r="A772" s="118" t="s">
        <v>71</v>
      </c>
      <c r="B772" s="122" t="s">
        <v>567</v>
      </c>
      <c r="C772" s="119">
        <v>620</v>
      </c>
      <c r="D772" s="119">
        <v>900100</v>
      </c>
      <c r="E772" s="117">
        <v>3173.1</v>
      </c>
      <c r="F772" s="117">
        <v>3173.1</v>
      </c>
      <c r="G772" s="112">
        <f t="shared" si="275"/>
        <v>100</v>
      </c>
      <c r="H772" s="94"/>
      <c r="I772" s="95"/>
      <c r="J772" s="95"/>
      <c r="K772" s="101"/>
      <c r="L772" s="101"/>
    </row>
    <row r="773" spans="1:12" s="79" customFormat="1" ht="18.75" customHeight="1" x14ac:dyDescent="0.2">
      <c r="A773" s="118" t="s">
        <v>73</v>
      </c>
      <c r="B773" s="122" t="s">
        <v>567</v>
      </c>
      <c r="C773" s="119" t="s">
        <v>74</v>
      </c>
      <c r="D773" s="119"/>
      <c r="E773" s="117">
        <f>E774</f>
        <v>5378.8</v>
      </c>
      <c r="F773" s="117">
        <f t="shared" ref="F773" si="299">F774</f>
        <v>2980.5</v>
      </c>
      <c r="G773" s="112">
        <f t="shared" si="275"/>
        <v>55.411987803971144</v>
      </c>
      <c r="H773" s="94"/>
      <c r="I773" s="95"/>
      <c r="J773" s="95"/>
      <c r="K773" s="101"/>
      <c r="L773" s="101"/>
    </row>
    <row r="774" spans="1:12" s="79" customFormat="1" ht="18.75" customHeight="1" x14ac:dyDescent="0.2">
      <c r="A774" s="118" t="s">
        <v>75</v>
      </c>
      <c r="B774" s="122" t="s">
        <v>567</v>
      </c>
      <c r="C774" s="119" t="s">
        <v>76</v>
      </c>
      <c r="D774" s="119">
        <v>900810</v>
      </c>
      <c r="E774" s="117">
        <v>5378.8</v>
      </c>
      <c r="F774" s="117">
        <v>2980.5</v>
      </c>
      <c r="G774" s="112">
        <f t="shared" si="275"/>
        <v>55.411987803971144</v>
      </c>
      <c r="H774" s="94"/>
      <c r="I774" s="95"/>
      <c r="J774" s="95"/>
      <c r="K774" s="101"/>
      <c r="L774" s="101"/>
    </row>
    <row r="775" spans="1:12" ht="18.75" customHeight="1" x14ac:dyDescent="0.2">
      <c r="A775" s="138" t="s">
        <v>658</v>
      </c>
      <c r="B775" s="122" t="s">
        <v>620</v>
      </c>
      <c r="C775" s="119"/>
      <c r="D775" s="119"/>
      <c r="E775" s="117">
        <f>E776</f>
        <v>49399.6</v>
      </c>
      <c r="F775" s="117">
        <f t="shared" ref="F775:F776" si="300">F776</f>
        <v>37915.599999999999</v>
      </c>
      <c r="G775" s="112">
        <f t="shared" si="275"/>
        <v>76.75284820120001</v>
      </c>
      <c r="H775" s="91"/>
      <c r="I775" s="92"/>
      <c r="J775" s="92"/>
      <c r="K775" s="101"/>
      <c r="L775" s="101"/>
    </row>
    <row r="776" spans="1:12" s="79" customFormat="1" ht="18.75" customHeight="1" x14ac:dyDescent="0.2">
      <c r="A776" s="118" t="s">
        <v>73</v>
      </c>
      <c r="B776" s="122" t="s">
        <v>620</v>
      </c>
      <c r="C776" s="119" t="s">
        <v>74</v>
      </c>
      <c r="D776" s="119"/>
      <c r="E776" s="117">
        <f>E777</f>
        <v>49399.6</v>
      </c>
      <c r="F776" s="117">
        <f t="shared" si="300"/>
        <v>37915.599999999999</v>
      </c>
      <c r="G776" s="112">
        <f t="shared" si="275"/>
        <v>76.75284820120001</v>
      </c>
      <c r="H776" s="94"/>
      <c r="I776" s="95"/>
      <c r="J776" s="95"/>
      <c r="K776" s="101"/>
      <c r="L776" s="101"/>
    </row>
    <row r="777" spans="1:12" s="79" customFormat="1" ht="25.5" customHeight="1" x14ac:dyDescent="0.2">
      <c r="A777" s="118" t="s">
        <v>75</v>
      </c>
      <c r="B777" s="122" t="s">
        <v>620</v>
      </c>
      <c r="C777" s="119" t="s">
        <v>76</v>
      </c>
      <c r="D777" s="119">
        <v>900100</v>
      </c>
      <c r="E777" s="117">
        <v>49399.6</v>
      </c>
      <c r="F777" s="117">
        <v>37915.599999999999</v>
      </c>
      <c r="G777" s="112">
        <f t="shared" ref="G777:G840" si="301">F777/E777*100</f>
        <v>76.75284820120001</v>
      </c>
      <c r="H777" s="99">
        <v>20000</v>
      </c>
      <c r="I777" s="100">
        <v>20000</v>
      </c>
      <c r="J777" s="100">
        <v>20000</v>
      </c>
      <c r="K777" s="100">
        <v>20000</v>
      </c>
      <c r="L777" s="100">
        <v>20000</v>
      </c>
    </row>
    <row r="778" spans="1:12" s="79" customFormat="1" ht="21" customHeight="1" x14ac:dyDescent="0.2">
      <c r="A778" s="118" t="s">
        <v>568</v>
      </c>
      <c r="B778" s="122" t="s">
        <v>337</v>
      </c>
      <c r="C778" s="119"/>
      <c r="D778" s="119"/>
      <c r="E778" s="117">
        <f t="shared" ref="E778:F779" si="302">E779</f>
        <v>120308.4</v>
      </c>
      <c r="F778" s="117">
        <f t="shared" si="302"/>
        <v>53945.2</v>
      </c>
      <c r="G778" s="112">
        <f t="shared" si="301"/>
        <v>44.839096854417484</v>
      </c>
      <c r="H778" s="94"/>
      <c r="I778" s="95"/>
      <c r="J778" s="95"/>
      <c r="K778" s="101"/>
      <c r="L778" s="101"/>
    </row>
    <row r="779" spans="1:12" s="79" customFormat="1" ht="15.75" customHeight="1" x14ac:dyDescent="0.2">
      <c r="A779" s="118" t="s">
        <v>73</v>
      </c>
      <c r="B779" s="122" t="s">
        <v>337</v>
      </c>
      <c r="C779" s="119" t="s">
        <v>74</v>
      </c>
      <c r="D779" s="119"/>
      <c r="E779" s="117">
        <f t="shared" si="302"/>
        <v>120308.4</v>
      </c>
      <c r="F779" s="117">
        <f t="shared" si="302"/>
        <v>53945.2</v>
      </c>
      <c r="G779" s="112">
        <f t="shared" si="301"/>
        <v>44.839096854417484</v>
      </c>
      <c r="H779" s="94"/>
      <c r="I779" s="95"/>
      <c r="J779" s="95"/>
      <c r="K779" s="101"/>
      <c r="L779" s="101"/>
    </row>
    <row r="780" spans="1:12" s="79" customFormat="1" ht="16.5" customHeight="1" x14ac:dyDescent="0.2">
      <c r="A780" s="118" t="s">
        <v>75</v>
      </c>
      <c r="B780" s="122" t="s">
        <v>337</v>
      </c>
      <c r="C780" s="119" t="s">
        <v>76</v>
      </c>
      <c r="D780" s="119">
        <v>900100</v>
      </c>
      <c r="E780" s="117">
        <v>120308.4</v>
      </c>
      <c r="F780" s="117">
        <v>53945.2</v>
      </c>
      <c r="G780" s="112">
        <f t="shared" si="301"/>
        <v>44.839096854417484</v>
      </c>
      <c r="H780" s="94"/>
      <c r="I780" s="95"/>
      <c r="J780" s="95"/>
      <c r="K780" s="101"/>
      <c r="L780" s="101"/>
    </row>
    <row r="781" spans="1:12" s="79" customFormat="1" ht="29.25" customHeight="1" x14ac:dyDescent="0.2">
      <c r="A781" s="138" t="s">
        <v>339</v>
      </c>
      <c r="B781" s="122" t="s">
        <v>340</v>
      </c>
      <c r="C781" s="119"/>
      <c r="D781" s="119"/>
      <c r="E781" s="117">
        <f>E782</f>
        <v>258628.2</v>
      </c>
      <c r="F781" s="117">
        <f t="shared" ref="F781" si="303">F782</f>
        <v>170953.3</v>
      </c>
      <c r="G781" s="112">
        <f t="shared" si="301"/>
        <v>66.100023121995193</v>
      </c>
      <c r="H781" s="94"/>
      <c r="I781" s="95"/>
      <c r="J781" s="95"/>
      <c r="K781" s="101"/>
      <c r="L781" s="101"/>
    </row>
    <row r="782" spans="1:12" s="79" customFormat="1" ht="27" customHeight="1" x14ac:dyDescent="0.2">
      <c r="A782" s="118" t="s">
        <v>67</v>
      </c>
      <c r="B782" s="122" t="s">
        <v>340</v>
      </c>
      <c r="C782" s="119">
        <v>600</v>
      </c>
      <c r="D782" s="119"/>
      <c r="E782" s="117">
        <f>E783+E784</f>
        <v>258628.2</v>
      </c>
      <c r="F782" s="117">
        <f t="shared" ref="F782" si="304">F783+F784</f>
        <v>170953.3</v>
      </c>
      <c r="G782" s="112">
        <f t="shared" si="301"/>
        <v>66.100023121995193</v>
      </c>
      <c r="H782" s="94"/>
      <c r="I782" s="95"/>
      <c r="J782" s="95"/>
      <c r="K782" s="101"/>
      <c r="L782" s="101"/>
    </row>
    <row r="783" spans="1:12" s="79" customFormat="1" ht="14.25" customHeight="1" x14ac:dyDescent="0.2">
      <c r="A783" s="118" t="s">
        <v>69</v>
      </c>
      <c r="B783" s="122" t="s">
        <v>340</v>
      </c>
      <c r="C783" s="119">
        <v>610</v>
      </c>
      <c r="D783" s="119">
        <v>900100</v>
      </c>
      <c r="E783" s="117">
        <v>225762.5</v>
      </c>
      <c r="F783" s="117">
        <v>139467</v>
      </c>
      <c r="G783" s="112">
        <f t="shared" si="301"/>
        <v>61.775981396378945</v>
      </c>
      <c r="H783" s="94"/>
      <c r="I783" s="95"/>
      <c r="J783" s="95"/>
      <c r="K783" s="101"/>
      <c r="L783" s="101"/>
    </row>
    <row r="784" spans="1:12" s="79" customFormat="1" ht="14.25" customHeight="1" x14ac:dyDescent="0.2">
      <c r="A784" s="118" t="s">
        <v>71</v>
      </c>
      <c r="B784" s="122" t="s">
        <v>340</v>
      </c>
      <c r="C784" s="119">
        <v>620</v>
      </c>
      <c r="D784" s="119">
        <v>900100</v>
      </c>
      <c r="E784" s="134">
        <v>32865.699999999997</v>
      </c>
      <c r="F784" s="134">
        <v>31486.3</v>
      </c>
      <c r="G784" s="112">
        <f t="shared" si="301"/>
        <v>95.802919152794558</v>
      </c>
      <c r="H784" s="94"/>
      <c r="I784" s="95"/>
      <c r="J784" s="95"/>
      <c r="K784" s="101"/>
      <c r="L784" s="101"/>
    </row>
    <row r="785" spans="1:12" s="79" customFormat="1" ht="28.5" customHeight="1" x14ac:dyDescent="0.2">
      <c r="A785" s="118" t="s">
        <v>569</v>
      </c>
      <c r="B785" s="122" t="s">
        <v>370</v>
      </c>
      <c r="C785" s="119"/>
      <c r="D785" s="119"/>
      <c r="E785" s="134">
        <f>E786+E788</f>
        <v>1033</v>
      </c>
      <c r="F785" s="134">
        <f>F786+F788</f>
        <v>429.8</v>
      </c>
      <c r="G785" s="112">
        <f t="shared" si="301"/>
        <v>41.606969990319456</v>
      </c>
      <c r="H785" s="94"/>
      <c r="I785" s="95"/>
      <c r="J785" s="95"/>
      <c r="K785" s="101"/>
      <c r="L785" s="101"/>
    </row>
    <row r="786" spans="1:12" s="79" customFormat="1" ht="14.25" customHeight="1" x14ac:dyDescent="0.2">
      <c r="A786" s="118" t="s">
        <v>78</v>
      </c>
      <c r="B786" s="122" t="s">
        <v>370</v>
      </c>
      <c r="C786" s="119" t="s">
        <v>79</v>
      </c>
      <c r="D786" s="119"/>
      <c r="E786" s="134">
        <f>E787</f>
        <v>953</v>
      </c>
      <c r="F786" s="134">
        <f t="shared" ref="F786" si="305">F787</f>
        <v>429.8</v>
      </c>
      <c r="G786" s="112">
        <f t="shared" si="301"/>
        <v>45.099685204617003</v>
      </c>
      <c r="H786" s="94"/>
      <c r="I786" s="95"/>
      <c r="J786" s="95"/>
      <c r="K786" s="101"/>
      <c r="L786" s="101"/>
    </row>
    <row r="787" spans="1:12" s="79" customFormat="1" ht="14.25" customHeight="1" x14ac:dyDescent="0.2">
      <c r="A787" s="118" t="s">
        <v>80</v>
      </c>
      <c r="B787" s="122" t="s">
        <v>370</v>
      </c>
      <c r="C787" s="119" t="s">
        <v>81</v>
      </c>
      <c r="D787" s="119">
        <v>900303</v>
      </c>
      <c r="E787" s="134">
        <v>953</v>
      </c>
      <c r="F787" s="134">
        <v>429.8</v>
      </c>
      <c r="G787" s="112">
        <f t="shared" si="301"/>
        <v>45.099685204617003</v>
      </c>
      <c r="H787" s="94"/>
      <c r="I787" s="95"/>
      <c r="J787" s="95"/>
      <c r="K787" s="101"/>
      <c r="L787" s="101"/>
    </row>
    <row r="788" spans="1:12" s="79" customFormat="1" ht="14.25" customHeight="1" x14ac:dyDescent="0.2">
      <c r="A788" s="118" t="s">
        <v>73</v>
      </c>
      <c r="B788" s="122" t="s">
        <v>370</v>
      </c>
      <c r="C788" s="119" t="s">
        <v>74</v>
      </c>
      <c r="D788" s="119"/>
      <c r="E788" s="134">
        <f>E789</f>
        <v>80</v>
      </c>
      <c r="F788" s="134">
        <f t="shared" ref="F788" si="306">F789</f>
        <v>0</v>
      </c>
      <c r="G788" s="112">
        <f t="shared" si="301"/>
        <v>0</v>
      </c>
      <c r="H788" s="94"/>
      <c r="I788" s="95"/>
      <c r="J788" s="95"/>
      <c r="K788" s="101"/>
      <c r="L788" s="101"/>
    </row>
    <row r="789" spans="1:12" s="79" customFormat="1" ht="14.25" customHeight="1" x14ac:dyDescent="0.2">
      <c r="A789" s="118" t="s">
        <v>75</v>
      </c>
      <c r="B789" s="122" t="s">
        <v>370</v>
      </c>
      <c r="C789" s="119" t="s">
        <v>76</v>
      </c>
      <c r="D789" s="119">
        <v>900303</v>
      </c>
      <c r="E789" s="134">
        <v>80</v>
      </c>
      <c r="F789" s="134">
        <v>0</v>
      </c>
      <c r="G789" s="112">
        <f t="shared" si="301"/>
        <v>0</v>
      </c>
      <c r="H789" s="94"/>
      <c r="I789" s="95"/>
      <c r="J789" s="95"/>
      <c r="K789" s="101"/>
      <c r="L789" s="101"/>
    </row>
    <row r="790" spans="1:12" s="79" customFormat="1" ht="19.5" customHeight="1" x14ac:dyDescent="0.2">
      <c r="A790" s="137" t="s">
        <v>368</v>
      </c>
      <c r="B790" s="122" t="s">
        <v>369</v>
      </c>
      <c r="C790" s="119"/>
      <c r="D790" s="119"/>
      <c r="E790" s="117">
        <f>E791</f>
        <v>2856.9</v>
      </c>
      <c r="F790" s="117">
        <f t="shared" ref="F790" si="307">F791</f>
        <v>2590.6</v>
      </c>
      <c r="G790" s="112">
        <f t="shared" si="301"/>
        <v>90.678707690153658</v>
      </c>
      <c r="H790" s="94"/>
      <c r="I790" s="95"/>
      <c r="J790" s="95"/>
      <c r="K790" s="101"/>
      <c r="L790" s="101"/>
    </row>
    <row r="791" spans="1:12" s="79" customFormat="1" ht="19.5" customHeight="1" x14ac:dyDescent="0.2">
      <c r="A791" s="118" t="s">
        <v>73</v>
      </c>
      <c r="B791" s="122" t="s">
        <v>369</v>
      </c>
      <c r="C791" s="119" t="s">
        <v>74</v>
      </c>
      <c r="D791" s="119"/>
      <c r="E791" s="117">
        <f>E792+E793</f>
        <v>2856.9</v>
      </c>
      <c r="F791" s="117">
        <f t="shared" ref="F791" si="308">F792+F793</f>
        <v>2590.6</v>
      </c>
      <c r="G791" s="112">
        <f t="shared" si="301"/>
        <v>90.678707690153658</v>
      </c>
      <c r="H791" s="94"/>
      <c r="I791" s="95"/>
      <c r="J791" s="95"/>
      <c r="K791" s="101"/>
      <c r="L791" s="101"/>
    </row>
    <row r="792" spans="1:12" s="79" customFormat="1" ht="19.5" customHeight="1" x14ac:dyDescent="0.2">
      <c r="A792" s="118" t="s">
        <v>75</v>
      </c>
      <c r="B792" s="122" t="s">
        <v>369</v>
      </c>
      <c r="C792" s="119" t="s">
        <v>76</v>
      </c>
      <c r="D792" s="119">
        <v>900302</v>
      </c>
      <c r="E792" s="134">
        <v>2256.9</v>
      </c>
      <c r="F792" s="117">
        <v>2046.6</v>
      </c>
      <c r="G792" s="112">
        <f t="shared" si="301"/>
        <v>90.681908812973546</v>
      </c>
      <c r="H792" s="94"/>
      <c r="I792" s="95"/>
      <c r="J792" s="95"/>
      <c r="K792" s="101"/>
      <c r="L792" s="101"/>
    </row>
    <row r="793" spans="1:12" s="79" customFormat="1" ht="19.5" customHeight="1" x14ac:dyDescent="0.2">
      <c r="A793" s="118" t="s">
        <v>75</v>
      </c>
      <c r="B793" s="122" t="s">
        <v>369</v>
      </c>
      <c r="C793" s="119" t="s">
        <v>76</v>
      </c>
      <c r="D793" s="119">
        <v>900100</v>
      </c>
      <c r="E793" s="134">
        <v>600</v>
      </c>
      <c r="F793" s="117">
        <v>544</v>
      </c>
      <c r="G793" s="112">
        <f t="shared" si="301"/>
        <v>90.666666666666657</v>
      </c>
      <c r="H793" s="94"/>
      <c r="I793" s="95"/>
      <c r="J793" s="95"/>
      <c r="K793" s="101"/>
      <c r="L793" s="101"/>
    </row>
    <row r="794" spans="1:12" s="79" customFormat="1" ht="19.5" customHeight="1" x14ac:dyDescent="0.2">
      <c r="A794" s="118" t="s">
        <v>371</v>
      </c>
      <c r="B794" s="122" t="s">
        <v>372</v>
      </c>
      <c r="C794" s="119"/>
      <c r="D794" s="119"/>
      <c r="E794" s="134">
        <f>E795</f>
        <v>4120.3999999999996</v>
      </c>
      <c r="F794" s="134">
        <f t="shared" ref="F794" si="309">F795</f>
        <v>0</v>
      </c>
      <c r="G794" s="112">
        <f t="shared" si="301"/>
        <v>0</v>
      </c>
      <c r="H794" s="94"/>
      <c r="I794" s="95"/>
      <c r="J794" s="95"/>
      <c r="K794" s="101"/>
      <c r="L794" s="101"/>
    </row>
    <row r="795" spans="1:12" s="79" customFormat="1" ht="19.5" customHeight="1" x14ac:dyDescent="0.2">
      <c r="A795" s="118" t="s">
        <v>73</v>
      </c>
      <c r="B795" s="122" t="s">
        <v>372</v>
      </c>
      <c r="C795" s="119" t="s">
        <v>74</v>
      </c>
      <c r="D795" s="119"/>
      <c r="E795" s="134">
        <f>E796+E797</f>
        <v>4120.3999999999996</v>
      </c>
      <c r="F795" s="134">
        <f t="shared" ref="F795" si="310">F796+F797</f>
        <v>0</v>
      </c>
      <c r="G795" s="112">
        <f t="shared" si="301"/>
        <v>0</v>
      </c>
      <c r="H795" s="94"/>
      <c r="I795" s="95"/>
      <c r="J795" s="95"/>
      <c r="K795" s="101"/>
      <c r="L795" s="101"/>
    </row>
    <row r="796" spans="1:12" s="79" customFormat="1" ht="19.5" customHeight="1" x14ac:dyDescent="0.2">
      <c r="A796" s="118" t="s">
        <v>75</v>
      </c>
      <c r="B796" s="122" t="s">
        <v>372</v>
      </c>
      <c r="C796" s="119" t="s">
        <v>76</v>
      </c>
      <c r="D796" s="119">
        <v>900830</v>
      </c>
      <c r="E796" s="134">
        <v>3255.1</v>
      </c>
      <c r="F796" s="117">
        <v>0</v>
      </c>
      <c r="G796" s="112">
        <f t="shared" si="301"/>
        <v>0</v>
      </c>
      <c r="H796" s="94"/>
      <c r="I796" s="95"/>
      <c r="J796" s="95"/>
      <c r="K796" s="101"/>
      <c r="L796" s="101"/>
    </row>
    <row r="797" spans="1:12" s="79" customFormat="1" ht="19.5" customHeight="1" x14ac:dyDescent="0.2">
      <c r="A797" s="118" t="s">
        <v>75</v>
      </c>
      <c r="B797" s="122" t="s">
        <v>372</v>
      </c>
      <c r="C797" s="119" t="s">
        <v>76</v>
      </c>
      <c r="D797" s="119">
        <v>900810</v>
      </c>
      <c r="E797" s="134">
        <v>865.3</v>
      </c>
      <c r="F797" s="117">
        <v>0</v>
      </c>
      <c r="G797" s="112">
        <f t="shared" si="301"/>
        <v>0</v>
      </c>
      <c r="H797" s="94"/>
      <c r="I797" s="95"/>
      <c r="J797" s="95"/>
      <c r="K797" s="101"/>
      <c r="L797" s="101"/>
    </row>
    <row r="798" spans="1:12" s="79" customFormat="1" ht="26.25" customHeight="1" x14ac:dyDescent="0.2">
      <c r="A798" s="139" t="s">
        <v>570</v>
      </c>
      <c r="B798" s="123" t="s">
        <v>366</v>
      </c>
      <c r="C798" s="120"/>
      <c r="D798" s="120"/>
      <c r="E798" s="93">
        <f>E799</f>
        <v>4132.5</v>
      </c>
      <c r="F798" s="93">
        <f>F799</f>
        <v>0</v>
      </c>
      <c r="G798" s="112">
        <f t="shared" si="301"/>
        <v>0</v>
      </c>
      <c r="H798" s="94"/>
      <c r="I798" s="95"/>
      <c r="J798" s="95"/>
      <c r="K798" s="102"/>
    </row>
    <row r="799" spans="1:12" s="79" customFormat="1" ht="19.5" customHeight="1" x14ac:dyDescent="0.2">
      <c r="A799" s="138" t="s">
        <v>283</v>
      </c>
      <c r="B799" s="122" t="s">
        <v>367</v>
      </c>
      <c r="C799" s="119"/>
      <c r="D799" s="119"/>
      <c r="E799" s="117">
        <f>E800</f>
        <v>4132.5</v>
      </c>
      <c r="F799" s="117">
        <f t="shared" ref="F799" si="311">F800</f>
        <v>0</v>
      </c>
      <c r="G799" s="112">
        <f t="shared" si="301"/>
        <v>0</v>
      </c>
      <c r="H799" s="91"/>
      <c r="I799" s="92"/>
      <c r="J799" s="92"/>
      <c r="K799" s="78"/>
      <c r="L799" s="78"/>
    </row>
    <row r="800" spans="1:12" s="79" customFormat="1" ht="19.5" customHeight="1" x14ac:dyDescent="0.2">
      <c r="A800" s="118" t="s">
        <v>85</v>
      </c>
      <c r="B800" s="122" t="s">
        <v>367</v>
      </c>
      <c r="C800" s="119">
        <v>800</v>
      </c>
      <c r="D800" s="119"/>
      <c r="E800" s="117">
        <f>E801+E802</f>
        <v>4132.5</v>
      </c>
      <c r="F800" s="117">
        <f t="shared" ref="F800" si="312">F801+F802</f>
        <v>0</v>
      </c>
      <c r="G800" s="112">
        <f t="shared" si="301"/>
        <v>0</v>
      </c>
      <c r="H800" s="91"/>
      <c r="I800" s="92"/>
      <c r="J800" s="92"/>
      <c r="K800" s="78"/>
      <c r="L800" s="78"/>
    </row>
    <row r="801" spans="1:12" s="79" customFormat="1" ht="30.75" customHeight="1" x14ac:dyDescent="0.2">
      <c r="A801" s="118" t="s">
        <v>91</v>
      </c>
      <c r="B801" s="122" t="s">
        <v>367</v>
      </c>
      <c r="C801" s="119">
        <v>810</v>
      </c>
      <c r="D801" s="119">
        <v>900302</v>
      </c>
      <c r="E801" s="117">
        <v>3264.7</v>
      </c>
      <c r="F801" s="117">
        <v>0</v>
      </c>
      <c r="G801" s="112">
        <f t="shared" si="301"/>
        <v>0</v>
      </c>
      <c r="H801" s="91"/>
      <c r="I801" s="92"/>
      <c r="J801" s="92"/>
      <c r="K801" s="78"/>
      <c r="L801" s="78"/>
    </row>
    <row r="802" spans="1:12" s="79" customFormat="1" ht="29.25" customHeight="1" x14ac:dyDescent="0.2">
      <c r="A802" s="118" t="s">
        <v>91</v>
      </c>
      <c r="B802" s="122" t="s">
        <v>367</v>
      </c>
      <c r="C802" s="119">
        <v>810</v>
      </c>
      <c r="D802" s="119">
        <v>900100</v>
      </c>
      <c r="E802" s="117">
        <v>867.8</v>
      </c>
      <c r="F802" s="117">
        <v>0</v>
      </c>
      <c r="G802" s="112">
        <f t="shared" si="301"/>
        <v>0</v>
      </c>
      <c r="H802" s="91"/>
      <c r="I802" s="92"/>
      <c r="J802" s="92"/>
      <c r="K802" s="78"/>
      <c r="L802" s="78"/>
    </row>
    <row r="803" spans="1:12" s="79" customFormat="1" ht="21.6" customHeight="1" x14ac:dyDescent="0.2">
      <c r="A803" s="136" t="s">
        <v>563</v>
      </c>
      <c r="B803" s="123" t="s">
        <v>373</v>
      </c>
      <c r="C803" s="120"/>
      <c r="D803" s="120"/>
      <c r="E803" s="93">
        <f>E804</f>
        <v>34073.4</v>
      </c>
      <c r="F803" s="93">
        <f t="shared" ref="F803:F804" si="313">F804</f>
        <v>7203.5</v>
      </c>
      <c r="G803" s="112">
        <f t="shared" si="301"/>
        <v>21.141124748337411</v>
      </c>
      <c r="H803" s="94"/>
      <c r="I803" s="95"/>
      <c r="J803" s="95"/>
      <c r="K803" s="101"/>
      <c r="L803" s="101"/>
    </row>
    <row r="804" spans="1:12" s="79" customFormat="1" ht="21.6" customHeight="1" x14ac:dyDescent="0.2">
      <c r="A804" s="118" t="s">
        <v>320</v>
      </c>
      <c r="B804" s="122" t="s">
        <v>374</v>
      </c>
      <c r="C804" s="120"/>
      <c r="D804" s="120"/>
      <c r="E804" s="117">
        <f>E805</f>
        <v>34073.4</v>
      </c>
      <c r="F804" s="117">
        <f t="shared" si="313"/>
        <v>7203.5</v>
      </c>
      <c r="G804" s="112">
        <f t="shared" si="301"/>
        <v>21.141124748337411</v>
      </c>
      <c r="H804" s="94"/>
      <c r="I804" s="95"/>
      <c r="J804" s="95"/>
      <c r="K804" s="101"/>
      <c r="L804" s="101"/>
    </row>
    <row r="805" spans="1:12" s="79" customFormat="1" ht="25.9" customHeight="1" x14ac:dyDescent="0.2">
      <c r="A805" s="118" t="s">
        <v>73</v>
      </c>
      <c r="B805" s="122" t="s">
        <v>374</v>
      </c>
      <c r="C805" s="119">
        <v>200</v>
      </c>
      <c r="D805" s="119"/>
      <c r="E805" s="117">
        <f>E806+E807</f>
        <v>34073.4</v>
      </c>
      <c r="F805" s="117">
        <f t="shared" ref="F805" si="314">F806+F807</f>
        <v>7203.5</v>
      </c>
      <c r="G805" s="112">
        <f t="shared" si="301"/>
        <v>21.141124748337411</v>
      </c>
      <c r="H805" s="94"/>
      <c r="I805" s="95"/>
      <c r="J805" s="95"/>
      <c r="K805" s="101"/>
      <c r="L805" s="101"/>
    </row>
    <row r="806" spans="1:12" s="79" customFormat="1" ht="21.6" customHeight="1" x14ac:dyDescent="0.2">
      <c r="A806" s="118" t="s">
        <v>75</v>
      </c>
      <c r="B806" s="122" t="s">
        <v>374</v>
      </c>
      <c r="C806" s="119">
        <v>240</v>
      </c>
      <c r="D806" s="119">
        <v>900830</v>
      </c>
      <c r="E806" s="117">
        <v>26917.9</v>
      </c>
      <c r="F806" s="117">
        <v>5690.8</v>
      </c>
      <c r="G806" s="112">
        <f t="shared" si="301"/>
        <v>21.141322317119833</v>
      </c>
      <c r="H806" s="94"/>
      <c r="I806" s="95"/>
      <c r="J806" s="95"/>
      <c r="K806" s="101"/>
      <c r="L806" s="101"/>
    </row>
    <row r="807" spans="1:12" s="79" customFormat="1" ht="21.6" customHeight="1" x14ac:dyDescent="0.2">
      <c r="A807" s="118" t="s">
        <v>75</v>
      </c>
      <c r="B807" s="122" t="s">
        <v>374</v>
      </c>
      <c r="C807" s="119">
        <v>240</v>
      </c>
      <c r="D807" s="119">
        <v>900810</v>
      </c>
      <c r="E807" s="117">
        <v>7155.5</v>
      </c>
      <c r="F807" s="117">
        <v>1512.7</v>
      </c>
      <c r="G807" s="112">
        <f t="shared" si="301"/>
        <v>21.140381524701279</v>
      </c>
      <c r="H807" s="94"/>
      <c r="I807" s="95"/>
      <c r="J807" s="95"/>
      <c r="K807" s="101"/>
      <c r="L807" s="101"/>
    </row>
    <row r="808" spans="1:12" s="79" customFormat="1" ht="20.25" customHeight="1" x14ac:dyDescent="0.2">
      <c r="A808" s="129" t="s">
        <v>578</v>
      </c>
      <c r="B808" s="114" t="s">
        <v>284</v>
      </c>
      <c r="C808" s="120"/>
      <c r="D808" s="120"/>
      <c r="E808" s="93">
        <f t="shared" ref="E808:F808" si="315">E809</f>
        <v>406.3</v>
      </c>
      <c r="F808" s="93">
        <f t="shared" si="315"/>
        <v>291.39999999999998</v>
      </c>
      <c r="G808" s="112">
        <f t="shared" si="301"/>
        <v>71.720403642628597</v>
      </c>
      <c r="H808" s="94"/>
      <c r="I808" s="95"/>
      <c r="J808" s="95"/>
    </row>
    <row r="809" spans="1:12" s="79" customFormat="1" ht="22.7" customHeight="1" x14ac:dyDescent="0.2">
      <c r="A809" s="129" t="s">
        <v>579</v>
      </c>
      <c r="B809" s="114" t="s">
        <v>285</v>
      </c>
      <c r="C809" s="120"/>
      <c r="D809" s="120"/>
      <c r="E809" s="93">
        <f>E810</f>
        <v>406.3</v>
      </c>
      <c r="F809" s="93">
        <f>F810</f>
        <v>291.39999999999998</v>
      </c>
      <c r="G809" s="112">
        <f t="shared" si="301"/>
        <v>71.720403642628597</v>
      </c>
      <c r="H809" s="94"/>
      <c r="I809" s="95"/>
      <c r="J809" s="95"/>
    </row>
    <row r="810" spans="1:12" ht="29.25" customHeight="1" x14ac:dyDescent="0.2">
      <c r="A810" s="118" t="s">
        <v>710</v>
      </c>
      <c r="B810" s="116" t="s">
        <v>711</v>
      </c>
      <c r="C810" s="119"/>
      <c r="D810" s="119"/>
      <c r="E810" s="117">
        <f>E811</f>
        <v>406.3</v>
      </c>
      <c r="F810" s="117">
        <f t="shared" ref="F810:F811" si="316">F811</f>
        <v>291.39999999999998</v>
      </c>
      <c r="G810" s="112">
        <f t="shared" si="301"/>
        <v>71.720403642628597</v>
      </c>
      <c r="H810" s="91"/>
      <c r="I810" s="92"/>
      <c r="J810" s="92"/>
    </row>
    <row r="811" spans="1:12" ht="20.25" customHeight="1" x14ac:dyDescent="0.2">
      <c r="A811" s="118" t="s">
        <v>59</v>
      </c>
      <c r="B811" s="116" t="s">
        <v>711</v>
      </c>
      <c r="C811" s="119">
        <v>400</v>
      </c>
      <c r="D811" s="119"/>
      <c r="E811" s="117">
        <f>E812</f>
        <v>406.3</v>
      </c>
      <c r="F811" s="117">
        <f t="shared" si="316"/>
        <v>291.39999999999998</v>
      </c>
      <c r="G811" s="112">
        <f t="shared" si="301"/>
        <v>71.720403642628597</v>
      </c>
      <c r="H811" s="91"/>
      <c r="I811" s="92"/>
      <c r="J811" s="92"/>
    </row>
    <row r="812" spans="1:12" ht="20.25" customHeight="1" x14ac:dyDescent="0.2">
      <c r="A812" s="118" t="s">
        <v>61</v>
      </c>
      <c r="B812" s="116" t="s">
        <v>711</v>
      </c>
      <c r="C812" s="119">
        <v>410</v>
      </c>
      <c r="D812" s="119">
        <v>900100</v>
      </c>
      <c r="E812" s="117">
        <v>406.3</v>
      </c>
      <c r="F812" s="117">
        <v>291.39999999999998</v>
      </c>
      <c r="G812" s="112">
        <f t="shared" si="301"/>
        <v>71.720403642628597</v>
      </c>
      <c r="H812" s="91"/>
      <c r="I812" s="92"/>
      <c r="J812" s="92"/>
    </row>
    <row r="813" spans="1:12" ht="17.45" customHeight="1" x14ac:dyDescent="0.2">
      <c r="A813" s="111" t="s">
        <v>97</v>
      </c>
      <c r="B813" s="122"/>
      <c r="C813" s="119"/>
      <c r="D813" s="119"/>
      <c r="E813" s="93">
        <f>E8+E14+E70+E263+E301+E328+E347+E388+E464+E491+E546+E552+E625+E658+E687+E728+E749+E808</f>
        <v>4224620.1999999993</v>
      </c>
      <c r="F813" s="93">
        <f t="shared" ref="F813" si="317">F8+F14+F70+F263+F301+F328+F347+F388+F464+F491+F546+F552+F625+F658+F687+F728+F749+F808</f>
        <v>2490150</v>
      </c>
      <c r="G813" s="112">
        <f t="shared" si="301"/>
        <v>58.943760198845816</v>
      </c>
      <c r="H813" s="91"/>
      <c r="I813" s="92"/>
      <c r="J813" s="92"/>
    </row>
    <row r="814" spans="1:12" ht="25.5" x14ac:dyDescent="0.2">
      <c r="A814" s="167" t="s">
        <v>222</v>
      </c>
      <c r="B814" s="168" t="s">
        <v>124</v>
      </c>
      <c r="C814" s="72"/>
      <c r="D814" s="72"/>
      <c r="E814" s="93">
        <f>E815+E818+E821+E826</f>
        <v>14890.8</v>
      </c>
      <c r="F814" s="93">
        <f t="shared" ref="F814" si="318">F815+F818+F821+F826</f>
        <v>9579.2999999999993</v>
      </c>
      <c r="G814" s="112">
        <f t="shared" si="301"/>
        <v>64.330324764283986</v>
      </c>
      <c r="H814" s="91"/>
      <c r="I814" s="92"/>
      <c r="J814" s="92"/>
    </row>
    <row r="815" spans="1:12" s="79" customFormat="1" ht="14.25" customHeight="1" x14ac:dyDescent="0.2">
      <c r="A815" s="138" t="s">
        <v>223</v>
      </c>
      <c r="B815" s="122" t="s">
        <v>224</v>
      </c>
      <c r="C815" s="76"/>
      <c r="D815" s="76"/>
      <c r="E815" s="117">
        <f t="shared" ref="E815:F816" si="319">E816</f>
        <v>2474.8000000000002</v>
      </c>
      <c r="F815" s="117">
        <f t="shared" si="319"/>
        <v>1905.6</v>
      </c>
      <c r="G815" s="112">
        <f t="shared" si="301"/>
        <v>77.000161629222546</v>
      </c>
      <c r="H815" s="94"/>
      <c r="I815" s="95"/>
      <c r="J815" s="95"/>
    </row>
    <row r="816" spans="1:12" ht="38.25" x14ac:dyDescent="0.2">
      <c r="A816" s="118" t="s">
        <v>78</v>
      </c>
      <c r="B816" s="70" t="s">
        <v>224</v>
      </c>
      <c r="C816" s="119" t="s">
        <v>79</v>
      </c>
      <c r="D816" s="119"/>
      <c r="E816" s="117">
        <f t="shared" si="319"/>
        <v>2474.8000000000002</v>
      </c>
      <c r="F816" s="117">
        <f t="shared" si="319"/>
        <v>1905.6</v>
      </c>
      <c r="G816" s="112">
        <f t="shared" si="301"/>
        <v>77.000161629222546</v>
      </c>
      <c r="H816" s="91"/>
      <c r="I816" s="92"/>
      <c r="J816" s="92"/>
    </row>
    <row r="817" spans="1:10" x14ac:dyDescent="0.2">
      <c r="A817" s="118" t="s">
        <v>80</v>
      </c>
      <c r="B817" s="70" t="s">
        <v>224</v>
      </c>
      <c r="C817" s="119" t="s">
        <v>81</v>
      </c>
      <c r="D817" s="119">
        <v>900100</v>
      </c>
      <c r="E817" s="117">
        <v>2474.8000000000002</v>
      </c>
      <c r="F817" s="117">
        <v>1905.6</v>
      </c>
      <c r="G817" s="112">
        <f t="shared" si="301"/>
        <v>77.000161629222546</v>
      </c>
      <c r="H817" s="91"/>
      <c r="I817" s="92"/>
      <c r="J817" s="92"/>
    </row>
    <row r="818" spans="1:10" x14ac:dyDescent="0.2">
      <c r="A818" s="138" t="s">
        <v>299</v>
      </c>
      <c r="B818" s="122" t="s">
        <v>225</v>
      </c>
      <c r="C818" s="119"/>
      <c r="D818" s="119"/>
      <c r="E818" s="117">
        <f t="shared" ref="E818:F818" si="320">E819</f>
        <v>1626.6</v>
      </c>
      <c r="F818" s="117">
        <f t="shared" si="320"/>
        <v>547.9</v>
      </c>
      <c r="G818" s="112">
        <f t="shared" si="301"/>
        <v>33.683757531046354</v>
      </c>
      <c r="H818" s="91"/>
      <c r="I818" s="92"/>
      <c r="J818" s="92"/>
    </row>
    <row r="819" spans="1:10" ht="38.25" x14ac:dyDescent="0.2">
      <c r="A819" s="118" t="s">
        <v>78</v>
      </c>
      <c r="B819" s="122" t="s">
        <v>225</v>
      </c>
      <c r="C819" s="119" t="s">
        <v>79</v>
      </c>
      <c r="D819" s="119"/>
      <c r="E819" s="117">
        <f t="shared" ref="E819:F819" si="321">E820</f>
        <v>1626.6</v>
      </c>
      <c r="F819" s="117">
        <f t="shared" si="321"/>
        <v>547.9</v>
      </c>
      <c r="G819" s="112">
        <f t="shared" si="301"/>
        <v>33.683757531046354</v>
      </c>
      <c r="H819" s="91"/>
      <c r="I819" s="92"/>
      <c r="J819" s="92"/>
    </row>
    <row r="820" spans="1:10" x14ac:dyDescent="0.2">
      <c r="A820" s="118" t="s">
        <v>80</v>
      </c>
      <c r="B820" s="122" t="s">
        <v>225</v>
      </c>
      <c r="C820" s="119" t="s">
        <v>81</v>
      </c>
      <c r="D820" s="119">
        <v>900100</v>
      </c>
      <c r="E820" s="117">
        <v>1626.6</v>
      </c>
      <c r="F820" s="117">
        <v>547.9</v>
      </c>
      <c r="G820" s="112">
        <f t="shared" si="301"/>
        <v>33.683757531046354</v>
      </c>
      <c r="H820" s="91"/>
      <c r="I820" s="92"/>
      <c r="J820" s="92"/>
    </row>
    <row r="821" spans="1:10" x14ac:dyDescent="0.2">
      <c r="A821" s="138" t="s">
        <v>226</v>
      </c>
      <c r="B821" s="122" t="s">
        <v>227</v>
      </c>
      <c r="C821" s="119"/>
      <c r="D821" s="119"/>
      <c r="E821" s="117">
        <f>E822+E824</f>
        <v>5364.2999999999993</v>
      </c>
      <c r="F821" s="117">
        <f t="shared" ref="F821" si="322">F822+F824</f>
        <v>3273</v>
      </c>
      <c r="G821" s="112">
        <f t="shared" si="301"/>
        <v>61.014484648509601</v>
      </c>
      <c r="H821" s="91"/>
      <c r="I821" s="92"/>
      <c r="J821" s="92"/>
    </row>
    <row r="822" spans="1:10" ht="38.25" x14ac:dyDescent="0.2">
      <c r="A822" s="118" t="s">
        <v>78</v>
      </c>
      <c r="B822" s="122" t="s">
        <v>227</v>
      </c>
      <c r="C822" s="119" t="s">
        <v>79</v>
      </c>
      <c r="D822" s="119"/>
      <c r="E822" s="117">
        <f t="shared" ref="E822:F822" si="323">E823</f>
        <v>4787.3999999999996</v>
      </c>
      <c r="F822" s="117">
        <f t="shared" si="323"/>
        <v>3132.3</v>
      </c>
      <c r="G822" s="112">
        <f t="shared" si="301"/>
        <v>65.42799849605214</v>
      </c>
      <c r="H822" s="91"/>
      <c r="I822" s="92"/>
      <c r="J822" s="92"/>
    </row>
    <row r="823" spans="1:10" x14ac:dyDescent="0.2">
      <c r="A823" s="118" t="s">
        <v>80</v>
      </c>
      <c r="B823" s="122" t="s">
        <v>227</v>
      </c>
      <c r="C823" s="119" t="s">
        <v>81</v>
      </c>
      <c r="D823" s="119">
        <v>900100</v>
      </c>
      <c r="E823" s="117">
        <v>4787.3999999999996</v>
      </c>
      <c r="F823" s="117">
        <v>3132.3</v>
      </c>
      <c r="G823" s="112">
        <f t="shared" si="301"/>
        <v>65.42799849605214</v>
      </c>
      <c r="H823" s="91"/>
      <c r="I823" s="92"/>
      <c r="J823" s="92"/>
    </row>
    <row r="824" spans="1:10" x14ac:dyDescent="0.2">
      <c r="A824" s="118" t="s">
        <v>73</v>
      </c>
      <c r="B824" s="122" t="s">
        <v>227</v>
      </c>
      <c r="C824" s="119" t="s">
        <v>74</v>
      </c>
      <c r="D824" s="119"/>
      <c r="E824" s="117">
        <f t="shared" ref="E824" si="324">E825</f>
        <v>576.9</v>
      </c>
      <c r="F824" s="117">
        <f t="shared" ref="F824" si="325">F825</f>
        <v>140.69999999999999</v>
      </c>
      <c r="G824" s="112">
        <f t="shared" si="301"/>
        <v>24.388975559022359</v>
      </c>
      <c r="H824" s="91"/>
      <c r="I824" s="92"/>
      <c r="J824" s="92"/>
    </row>
    <row r="825" spans="1:10" ht="31.7" customHeight="1" x14ac:dyDescent="0.2">
      <c r="A825" s="118" t="s">
        <v>75</v>
      </c>
      <c r="B825" s="122" t="s">
        <v>227</v>
      </c>
      <c r="C825" s="119" t="s">
        <v>76</v>
      </c>
      <c r="D825" s="119">
        <v>900100</v>
      </c>
      <c r="E825" s="117">
        <v>576.9</v>
      </c>
      <c r="F825" s="117">
        <v>140.69999999999999</v>
      </c>
      <c r="G825" s="112">
        <f t="shared" si="301"/>
        <v>24.388975559022359</v>
      </c>
      <c r="H825" s="91"/>
      <c r="I825" s="92"/>
      <c r="J825" s="92"/>
    </row>
    <row r="826" spans="1:10" x14ac:dyDescent="0.2">
      <c r="A826" s="138" t="s">
        <v>258</v>
      </c>
      <c r="B826" s="122" t="s">
        <v>259</v>
      </c>
      <c r="C826" s="119"/>
      <c r="D826" s="119"/>
      <c r="E826" s="117">
        <f>E827+E829+E831</f>
        <v>5425.0999999999995</v>
      </c>
      <c r="F826" s="117">
        <f t="shared" ref="F826" si="326">F827+F829+F831</f>
        <v>3852.8</v>
      </c>
      <c r="G826" s="112">
        <f t="shared" si="301"/>
        <v>71.018045750308758</v>
      </c>
      <c r="H826" s="91"/>
      <c r="I826" s="92"/>
      <c r="J826" s="92"/>
    </row>
    <row r="827" spans="1:10" ht="38.25" x14ac:dyDescent="0.2">
      <c r="A827" s="118" t="s">
        <v>78</v>
      </c>
      <c r="B827" s="122" t="s">
        <v>259</v>
      </c>
      <c r="C827" s="119" t="s">
        <v>79</v>
      </c>
      <c r="D827" s="119"/>
      <c r="E827" s="117">
        <f>E828</f>
        <v>4569.2</v>
      </c>
      <c r="F827" s="117">
        <f t="shared" ref="F827" si="327">F828</f>
        <v>3383</v>
      </c>
      <c r="G827" s="112">
        <f t="shared" si="301"/>
        <v>74.039219119320677</v>
      </c>
      <c r="H827" s="91"/>
      <c r="I827" s="92"/>
      <c r="J827" s="92"/>
    </row>
    <row r="828" spans="1:10" x14ac:dyDescent="0.2">
      <c r="A828" s="118" t="s">
        <v>80</v>
      </c>
      <c r="B828" s="122" t="s">
        <v>259</v>
      </c>
      <c r="C828" s="119" t="s">
        <v>81</v>
      </c>
      <c r="D828" s="119">
        <v>900100</v>
      </c>
      <c r="E828" s="117">
        <v>4569.2</v>
      </c>
      <c r="F828" s="117">
        <v>3383</v>
      </c>
      <c r="G828" s="112">
        <f t="shared" si="301"/>
        <v>74.039219119320677</v>
      </c>
      <c r="H828" s="91"/>
      <c r="I828" s="92"/>
      <c r="J828" s="92"/>
    </row>
    <row r="829" spans="1:10" x14ac:dyDescent="0.2">
      <c r="A829" s="118" t="s">
        <v>73</v>
      </c>
      <c r="B829" s="122" t="s">
        <v>259</v>
      </c>
      <c r="C829" s="119" t="s">
        <v>74</v>
      </c>
      <c r="D829" s="119"/>
      <c r="E829" s="117">
        <f>E830</f>
        <v>854.9</v>
      </c>
      <c r="F829" s="117">
        <f t="shared" ref="F829" si="328">F830</f>
        <v>469.8</v>
      </c>
      <c r="G829" s="112">
        <f t="shared" si="301"/>
        <v>54.953795765586619</v>
      </c>
      <c r="H829" s="91"/>
      <c r="I829" s="92"/>
      <c r="J829" s="92"/>
    </row>
    <row r="830" spans="1:10" ht="21.75" customHeight="1" x14ac:dyDescent="0.2">
      <c r="A830" s="118" t="s">
        <v>75</v>
      </c>
      <c r="B830" s="122" t="s">
        <v>259</v>
      </c>
      <c r="C830" s="119" t="s">
        <v>76</v>
      </c>
      <c r="D830" s="119">
        <v>900100</v>
      </c>
      <c r="E830" s="117">
        <v>854.9</v>
      </c>
      <c r="F830" s="117">
        <v>469.8</v>
      </c>
      <c r="G830" s="112">
        <f t="shared" si="301"/>
        <v>54.953795765586619</v>
      </c>
      <c r="H830" s="91"/>
      <c r="I830" s="92"/>
      <c r="J830" s="92"/>
    </row>
    <row r="831" spans="1:10" ht="21.75" customHeight="1" x14ac:dyDescent="0.2">
      <c r="A831" s="118" t="s">
        <v>85</v>
      </c>
      <c r="B831" s="122" t="s">
        <v>259</v>
      </c>
      <c r="C831" s="119">
        <v>800</v>
      </c>
      <c r="D831" s="119"/>
      <c r="E831" s="117">
        <f>E832</f>
        <v>1</v>
      </c>
      <c r="F831" s="117">
        <f>F832</f>
        <v>0</v>
      </c>
      <c r="G831" s="112">
        <f t="shared" si="301"/>
        <v>0</v>
      </c>
      <c r="H831" s="91"/>
      <c r="I831" s="92"/>
      <c r="J831" s="92"/>
    </row>
    <row r="832" spans="1:10" ht="21.75" customHeight="1" x14ac:dyDescent="0.2">
      <c r="A832" s="118" t="s">
        <v>87</v>
      </c>
      <c r="B832" s="122" t="s">
        <v>259</v>
      </c>
      <c r="C832" s="119">
        <v>850</v>
      </c>
      <c r="D832" s="119">
        <v>900100</v>
      </c>
      <c r="E832" s="117">
        <v>1</v>
      </c>
      <c r="F832" s="117">
        <v>0</v>
      </c>
      <c r="G832" s="112">
        <f t="shared" si="301"/>
        <v>0</v>
      </c>
      <c r="H832" s="91"/>
      <c r="I832" s="92"/>
      <c r="J832" s="92"/>
    </row>
    <row r="833" spans="1:10" x14ac:dyDescent="0.2">
      <c r="A833" s="169" t="s">
        <v>125</v>
      </c>
      <c r="B833" s="85" t="s">
        <v>126</v>
      </c>
      <c r="C833" s="72"/>
      <c r="D833" s="72"/>
      <c r="E833" s="93">
        <f>E834+E837+E844+E840</f>
        <v>59897.9</v>
      </c>
      <c r="F833" s="93">
        <f>F834+F837+F844+F840</f>
        <v>11775.2</v>
      </c>
      <c r="G833" s="112">
        <f t="shared" si="301"/>
        <v>19.658786034234925</v>
      </c>
      <c r="H833" s="91"/>
      <c r="I833" s="92"/>
      <c r="J833" s="92"/>
    </row>
    <row r="834" spans="1:10" x14ac:dyDescent="0.2">
      <c r="A834" s="139" t="s">
        <v>228</v>
      </c>
      <c r="B834" s="123" t="s">
        <v>229</v>
      </c>
      <c r="C834" s="71"/>
      <c r="D834" s="71"/>
      <c r="E834" s="93">
        <f>E835</f>
        <v>15000</v>
      </c>
      <c r="F834" s="93">
        <f t="shared" ref="F834" si="329">F835</f>
        <v>0</v>
      </c>
      <c r="G834" s="112">
        <f t="shared" si="301"/>
        <v>0</v>
      </c>
      <c r="H834" s="91"/>
      <c r="I834" s="92"/>
      <c r="J834" s="92"/>
    </row>
    <row r="835" spans="1:10" x14ac:dyDescent="0.2">
      <c r="A835" s="118" t="s">
        <v>85</v>
      </c>
      <c r="B835" s="122" t="s">
        <v>229</v>
      </c>
      <c r="C835" s="119" t="s">
        <v>86</v>
      </c>
      <c r="D835" s="119"/>
      <c r="E835" s="117">
        <f t="shared" ref="E835:F835" si="330">E836</f>
        <v>15000</v>
      </c>
      <c r="F835" s="117">
        <f t="shared" si="330"/>
        <v>0</v>
      </c>
      <c r="G835" s="112">
        <f t="shared" si="301"/>
        <v>0</v>
      </c>
      <c r="H835" s="91"/>
      <c r="I835" s="92"/>
      <c r="J835" s="92"/>
    </row>
    <row r="836" spans="1:10" x14ac:dyDescent="0.2">
      <c r="A836" s="118" t="s">
        <v>94</v>
      </c>
      <c r="B836" s="122" t="s">
        <v>229</v>
      </c>
      <c r="C836" s="119" t="s">
        <v>95</v>
      </c>
      <c r="D836" s="119">
        <v>900100</v>
      </c>
      <c r="E836" s="117">
        <v>15000</v>
      </c>
      <c r="F836" s="117">
        <v>0</v>
      </c>
      <c r="G836" s="112">
        <f t="shared" si="301"/>
        <v>0</v>
      </c>
      <c r="H836" s="91"/>
      <c r="I836" s="92"/>
      <c r="J836" s="92"/>
    </row>
    <row r="837" spans="1:10" s="79" customFormat="1" ht="25.5" x14ac:dyDescent="0.2">
      <c r="A837" s="139" t="s">
        <v>230</v>
      </c>
      <c r="B837" s="123" t="s">
        <v>231</v>
      </c>
      <c r="C837" s="76"/>
      <c r="D837" s="76"/>
      <c r="E837" s="93">
        <f t="shared" ref="E837:F838" si="331">E838</f>
        <v>5000</v>
      </c>
      <c r="F837" s="93">
        <f t="shared" si="331"/>
        <v>0</v>
      </c>
      <c r="G837" s="112">
        <f t="shared" si="301"/>
        <v>0</v>
      </c>
      <c r="H837" s="94"/>
      <c r="I837" s="95"/>
      <c r="J837" s="95"/>
    </row>
    <row r="838" spans="1:10" x14ac:dyDescent="0.2">
      <c r="A838" s="118" t="s">
        <v>85</v>
      </c>
      <c r="B838" s="122" t="s">
        <v>231</v>
      </c>
      <c r="C838" s="119" t="s">
        <v>86</v>
      </c>
      <c r="D838" s="119"/>
      <c r="E838" s="117">
        <f t="shared" si="331"/>
        <v>5000</v>
      </c>
      <c r="F838" s="117">
        <f t="shared" si="331"/>
        <v>0</v>
      </c>
      <c r="G838" s="112">
        <f t="shared" si="301"/>
        <v>0</v>
      </c>
      <c r="H838" s="91"/>
      <c r="I838" s="92"/>
      <c r="J838" s="92"/>
    </row>
    <row r="839" spans="1:10" x14ac:dyDescent="0.2">
      <c r="A839" s="118" t="s">
        <v>94</v>
      </c>
      <c r="B839" s="122" t="s">
        <v>231</v>
      </c>
      <c r="C839" s="119" t="s">
        <v>95</v>
      </c>
      <c r="D839" s="119">
        <v>900100</v>
      </c>
      <c r="E839" s="117">
        <v>5000</v>
      </c>
      <c r="F839" s="117">
        <v>0</v>
      </c>
      <c r="G839" s="112">
        <f t="shared" si="301"/>
        <v>0</v>
      </c>
      <c r="H839" s="91"/>
      <c r="I839" s="92"/>
      <c r="J839" s="92"/>
    </row>
    <row r="840" spans="1:10" x14ac:dyDescent="0.2">
      <c r="A840" s="111" t="s">
        <v>693</v>
      </c>
      <c r="B840" s="123" t="s">
        <v>694</v>
      </c>
      <c r="C840" s="119"/>
      <c r="D840" s="119"/>
      <c r="E840" s="93">
        <f>E841</f>
        <v>39836.300000000003</v>
      </c>
      <c r="F840" s="93">
        <f t="shared" ref="F840" si="332">F841</f>
        <v>11713.6</v>
      </c>
      <c r="G840" s="112">
        <f t="shared" si="301"/>
        <v>29.404337250196427</v>
      </c>
      <c r="H840" s="91"/>
      <c r="I840" s="92"/>
      <c r="J840" s="92"/>
    </row>
    <row r="841" spans="1:10" x14ac:dyDescent="0.2">
      <c r="A841" s="118" t="s">
        <v>85</v>
      </c>
      <c r="B841" s="122" t="s">
        <v>694</v>
      </c>
      <c r="C841" s="119" t="s">
        <v>86</v>
      </c>
      <c r="D841" s="119"/>
      <c r="E841" s="117">
        <f>E842+E843</f>
        <v>39836.300000000003</v>
      </c>
      <c r="F841" s="117">
        <f t="shared" ref="F841" si="333">F842+F843</f>
        <v>11713.6</v>
      </c>
      <c r="G841" s="112">
        <f t="shared" ref="G841:G847" si="334">F841/E841*100</f>
        <v>29.404337250196427</v>
      </c>
      <c r="H841" s="91"/>
      <c r="I841" s="92"/>
      <c r="J841" s="92"/>
    </row>
    <row r="842" spans="1:10" x14ac:dyDescent="0.2">
      <c r="A842" s="118" t="s">
        <v>695</v>
      </c>
      <c r="B842" s="122" t="s">
        <v>694</v>
      </c>
      <c r="C842" s="119">
        <v>830</v>
      </c>
      <c r="D842" s="119">
        <v>900100</v>
      </c>
      <c r="E842" s="117">
        <v>39592.800000000003</v>
      </c>
      <c r="F842" s="117">
        <f>5313.3+281.4+5085.8+992.6</f>
        <v>11673.1</v>
      </c>
      <c r="G842" s="112">
        <f t="shared" si="334"/>
        <v>29.482885777212015</v>
      </c>
      <c r="H842" s="91"/>
      <c r="I842" s="92"/>
      <c r="J842" s="92"/>
    </row>
    <row r="843" spans="1:10" x14ac:dyDescent="0.2">
      <c r="A843" s="118" t="s">
        <v>87</v>
      </c>
      <c r="B843" s="122" t="s">
        <v>694</v>
      </c>
      <c r="C843" s="119">
        <v>850</v>
      </c>
      <c r="D843" s="119">
        <v>900100</v>
      </c>
      <c r="E843" s="117">
        <v>243.5</v>
      </c>
      <c r="F843" s="117">
        <f>40.5</f>
        <v>40.5</v>
      </c>
      <c r="G843" s="112">
        <f t="shared" si="334"/>
        <v>16.632443531827516</v>
      </c>
      <c r="H843" s="91"/>
      <c r="I843" s="92"/>
      <c r="J843" s="92"/>
    </row>
    <row r="844" spans="1:10" x14ac:dyDescent="0.2">
      <c r="A844" s="111" t="s">
        <v>738</v>
      </c>
      <c r="B844" s="123" t="s">
        <v>737</v>
      </c>
      <c r="C844" s="119"/>
      <c r="D844" s="119"/>
      <c r="E844" s="93">
        <f>E845</f>
        <v>61.6</v>
      </c>
      <c r="F844" s="93">
        <f>F845</f>
        <v>61.6</v>
      </c>
      <c r="G844" s="112">
        <f t="shared" si="334"/>
        <v>100</v>
      </c>
      <c r="H844" s="91"/>
      <c r="I844" s="92"/>
      <c r="J844" s="92"/>
    </row>
    <row r="845" spans="1:10" x14ac:dyDescent="0.2">
      <c r="A845" s="118" t="s">
        <v>85</v>
      </c>
      <c r="B845" s="122" t="s">
        <v>737</v>
      </c>
      <c r="C845" s="119" t="s">
        <v>86</v>
      </c>
      <c r="D845" s="119"/>
      <c r="E845" s="117">
        <f>E846</f>
        <v>61.6</v>
      </c>
      <c r="F845" s="117">
        <f t="shared" ref="F845" si="335">F846</f>
        <v>61.6</v>
      </c>
      <c r="G845" s="112">
        <f t="shared" si="334"/>
        <v>100</v>
      </c>
      <c r="H845" s="91"/>
      <c r="I845" s="92"/>
      <c r="J845" s="92"/>
    </row>
    <row r="846" spans="1:10" x14ac:dyDescent="0.2">
      <c r="A846" s="118" t="s">
        <v>87</v>
      </c>
      <c r="B846" s="122" t="s">
        <v>737</v>
      </c>
      <c r="C846" s="119">
        <v>850</v>
      </c>
      <c r="D846" s="119">
        <v>900100</v>
      </c>
      <c r="E846" s="117">
        <v>61.6</v>
      </c>
      <c r="F846" s="117">
        <v>61.6</v>
      </c>
      <c r="G846" s="112">
        <f t="shared" si="334"/>
        <v>100</v>
      </c>
      <c r="H846" s="91"/>
      <c r="I846" s="92"/>
      <c r="J846" s="92"/>
    </row>
    <row r="847" spans="1:10" ht="16.5" customHeight="1" thickBot="1" x14ac:dyDescent="0.25">
      <c r="A847" s="170" t="s">
        <v>292</v>
      </c>
      <c r="B847" s="183"/>
      <c r="C847" s="183"/>
      <c r="D847" s="171"/>
      <c r="E847" s="172">
        <f>E814+E833+E813</f>
        <v>4299408.8999999994</v>
      </c>
      <c r="F847" s="172">
        <f>F814+F833+F813</f>
        <v>2511504.5</v>
      </c>
      <c r="G847" s="112">
        <f t="shared" si="334"/>
        <v>58.415111435434774</v>
      </c>
      <c r="H847" s="91">
        <f>SUM(H8:H839)</f>
        <v>297781.3</v>
      </c>
      <c r="I847" s="92">
        <f>SUM(I8:I839)</f>
        <v>296536.3</v>
      </c>
      <c r="J847" s="92">
        <f>SUM(J8:J839)</f>
        <v>296536.3</v>
      </c>
    </row>
    <row r="848" spans="1:10" x14ac:dyDescent="0.2">
      <c r="F848" s="179"/>
    </row>
  </sheetData>
  <autoFilter ref="B6:L847" xr:uid="{00000000-0009-0000-0000-000000000000}"/>
  <mergeCells count="7">
    <mergeCell ref="K702:K705"/>
    <mergeCell ref="K767:L767"/>
    <mergeCell ref="E2:G2"/>
    <mergeCell ref="E3:G3"/>
    <mergeCell ref="B847:C847"/>
    <mergeCell ref="B5:G5"/>
    <mergeCell ref="A4:G4"/>
  </mergeCells>
  <phoneticPr fontId="4" type="noConversion"/>
  <pageMargins left="0.98425196850393704" right="0.43307086614173229" top="0.39370078740157483" bottom="0.39370078740157483" header="0.31496062992125984" footer="0.31496062992125984"/>
  <pageSetup paperSize="9" scale="57" fitToHeight="2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9"/>
  <sheetViews>
    <sheetView zoomScale="145" zoomScaleNormal="145" workbookViewId="0">
      <selection activeCell="S2" sqref="S1:S1048576"/>
    </sheetView>
  </sheetViews>
  <sheetFormatPr defaultColWidth="9.28515625" defaultRowHeight="12.75" x14ac:dyDescent="0.2"/>
  <cols>
    <col min="1" max="1" width="0.7109375" style="28" customWidth="1" collapsed="1"/>
    <col min="2" max="13" width="0.5703125" style="28" customWidth="1" collapsed="1"/>
    <col min="14" max="15" width="35.7109375" style="28" customWidth="1" collapsed="1"/>
    <col min="16" max="17" width="5.7109375" style="28" customWidth="1" collapsed="1"/>
    <col min="18" max="18" width="10.7109375" style="28" customWidth="1" collapsed="1"/>
    <col min="19" max="19" width="4.7109375" style="28" customWidth="1" collapsed="1"/>
    <col min="20" max="20" width="9.7109375" style="28" customWidth="1" collapsed="1"/>
    <col min="21" max="21" width="10" style="28" customWidth="1" collapsed="1"/>
    <col min="22" max="22" width="10.28515625" style="28" customWidth="1" collapsed="1"/>
    <col min="23" max="23" width="9.7109375" style="28" customWidth="1" collapsed="1"/>
    <col min="24" max="24" width="14.28515625" style="28" customWidth="1" collapsed="1"/>
    <col min="25" max="25" width="12.7109375" style="28" customWidth="1" collapsed="1"/>
    <col min="26" max="26" width="2.28515625" style="28" customWidth="1" collapsed="1"/>
    <col min="27" max="27" width="14.28515625" style="28" customWidth="1" collapsed="1"/>
    <col min="28" max="28" width="0.5703125" style="28" customWidth="1" collapsed="1"/>
    <col min="29" max="974" width="8.7109375" style="28" customWidth="1" collapsed="1"/>
    <col min="975" max="16384" width="9.28515625" style="28" collapsed="1"/>
  </cols>
  <sheetData>
    <row r="1" spans="1:27" ht="15" x14ac:dyDescent="0.25">
      <c r="A1" s="1"/>
      <c r="B1" s="206" t="s">
        <v>0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</row>
    <row r="2" spans="1:27" hidden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">
      <c r="A3" s="3"/>
      <c r="B3" s="207" t="s">
        <v>1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</row>
    <row r="4" spans="1:27" ht="9" customHeight="1" x14ac:dyDescent="0.2">
      <c r="A4" s="2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x14ac:dyDescent="0.2">
      <c r="A5" s="3"/>
      <c r="B5" s="207" t="s">
        <v>2</v>
      </c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</row>
    <row r="6" spans="1:27" ht="18.75" customHeight="1" thickBot="1" x14ac:dyDescent="0.25">
      <c r="A6" s="2"/>
      <c r="B6" s="210" t="s">
        <v>44</v>
      </c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s="34" customFormat="1" ht="23.25" customHeight="1" thickBot="1" x14ac:dyDescent="0.25">
      <c r="A7" s="21"/>
      <c r="B7" s="208" t="s">
        <v>3</v>
      </c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2" t="s">
        <v>4</v>
      </c>
      <c r="Q7" s="22" t="s">
        <v>5</v>
      </c>
      <c r="R7" s="23" t="s">
        <v>6</v>
      </c>
      <c r="S7" s="23" t="s">
        <v>7</v>
      </c>
      <c r="T7" s="23" t="s">
        <v>41</v>
      </c>
      <c r="U7" s="23" t="s">
        <v>45</v>
      </c>
      <c r="V7" s="23" t="s">
        <v>53</v>
      </c>
      <c r="W7" s="23" t="s">
        <v>51</v>
      </c>
      <c r="X7" s="23" t="s">
        <v>8</v>
      </c>
      <c r="Y7" s="209" t="s">
        <v>9</v>
      </c>
      <c r="Z7" s="209"/>
      <c r="AA7" s="33" t="s">
        <v>10</v>
      </c>
    </row>
    <row r="8" spans="1:27" ht="13.5" thickBot="1" x14ac:dyDescent="0.25">
      <c r="A8" s="4"/>
      <c r="B8" s="194" t="s">
        <v>11</v>
      </c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30" t="s">
        <v>11</v>
      </c>
      <c r="Q8" s="30" t="s">
        <v>11</v>
      </c>
      <c r="R8" s="30" t="s">
        <v>11</v>
      </c>
      <c r="S8" s="30" t="s">
        <v>11</v>
      </c>
      <c r="T8" s="30" t="s">
        <v>11</v>
      </c>
      <c r="U8" s="30" t="s">
        <v>11</v>
      </c>
      <c r="V8" s="30" t="s">
        <v>11</v>
      </c>
      <c r="W8" s="30" t="s">
        <v>11</v>
      </c>
      <c r="X8" s="30" t="s">
        <v>11</v>
      </c>
      <c r="Y8" s="195" t="s">
        <v>11</v>
      </c>
      <c r="Z8" s="195"/>
      <c r="AA8" s="35" t="s">
        <v>11</v>
      </c>
    </row>
    <row r="9" spans="1:27" x14ac:dyDescent="0.2">
      <c r="A9" s="4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</row>
    <row r="10" spans="1:27" ht="12.75" customHeight="1" x14ac:dyDescent="0.2">
      <c r="A10" s="5"/>
      <c r="B10" s="196" t="s">
        <v>12</v>
      </c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9" t="s">
        <v>13</v>
      </c>
      <c r="Q10" s="9"/>
      <c r="R10" s="9"/>
      <c r="S10" s="9"/>
      <c r="T10" s="9"/>
      <c r="U10" s="9"/>
      <c r="V10" s="9"/>
      <c r="W10" s="9"/>
      <c r="X10" s="38" t="s">
        <v>14</v>
      </c>
      <c r="Y10" s="197" t="s">
        <v>15</v>
      </c>
      <c r="Z10" s="197"/>
      <c r="AA10" s="39" t="s">
        <v>16</v>
      </c>
    </row>
    <row r="11" spans="1:27" ht="14.25" customHeight="1" x14ac:dyDescent="0.2">
      <c r="A11" s="5"/>
      <c r="B11" s="16"/>
      <c r="C11" s="198" t="s">
        <v>17</v>
      </c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0" t="s">
        <v>13</v>
      </c>
      <c r="Q11" s="10" t="s">
        <v>18</v>
      </c>
      <c r="R11" s="10"/>
      <c r="S11" s="10"/>
      <c r="T11" s="10"/>
      <c r="U11" s="10"/>
      <c r="V11" s="10"/>
      <c r="W11" s="10"/>
      <c r="X11" s="40" t="s">
        <v>14</v>
      </c>
      <c r="Y11" s="199" t="s">
        <v>15</v>
      </c>
      <c r="Z11" s="199"/>
      <c r="AA11" s="41" t="s">
        <v>16</v>
      </c>
    </row>
    <row r="12" spans="1:27" ht="14.25" customHeight="1" x14ac:dyDescent="0.2">
      <c r="A12" s="5"/>
      <c r="B12" s="16"/>
      <c r="C12" s="42"/>
      <c r="D12" s="205" t="s">
        <v>19</v>
      </c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11" t="s">
        <v>13</v>
      </c>
      <c r="Q12" s="11" t="s">
        <v>20</v>
      </c>
      <c r="R12" s="11"/>
      <c r="S12" s="11"/>
      <c r="T12" s="11"/>
      <c r="U12" s="11"/>
      <c r="V12" s="11"/>
      <c r="W12" s="11"/>
      <c r="X12" s="27" t="s">
        <v>14</v>
      </c>
      <c r="Y12" s="200" t="s">
        <v>15</v>
      </c>
      <c r="Z12" s="200"/>
      <c r="AA12" s="43" t="s">
        <v>16</v>
      </c>
    </row>
    <row r="13" spans="1:27" ht="12.75" customHeight="1" x14ac:dyDescent="0.2">
      <c r="A13" s="5"/>
      <c r="B13" s="16"/>
      <c r="C13" s="42"/>
      <c r="D13" s="44"/>
      <c r="E13" s="201" t="s">
        <v>21</v>
      </c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12" t="s">
        <v>13</v>
      </c>
      <c r="Q13" s="12" t="s">
        <v>20</v>
      </c>
      <c r="R13" s="12" t="s">
        <v>22</v>
      </c>
      <c r="S13" s="12"/>
      <c r="T13" s="12"/>
      <c r="U13" s="12"/>
      <c r="V13" s="12"/>
      <c r="W13" s="12"/>
      <c r="X13" s="45" t="s">
        <v>14</v>
      </c>
      <c r="Y13" s="202" t="s">
        <v>15</v>
      </c>
      <c r="Z13" s="202"/>
      <c r="AA13" s="46" t="s">
        <v>16</v>
      </c>
    </row>
    <row r="14" spans="1:27" ht="12.75" customHeight="1" x14ac:dyDescent="0.2">
      <c r="A14" s="5"/>
      <c r="B14" s="16"/>
      <c r="C14" s="42"/>
      <c r="D14" s="44"/>
      <c r="E14" s="17"/>
      <c r="F14" s="203" t="s">
        <v>23</v>
      </c>
      <c r="G14" s="203"/>
      <c r="H14" s="203"/>
      <c r="I14" s="203"/>
      <c r="J14" s="203"/>
      <c r="K14" s="203"/>
      <c r="L14" s="203"/>
      <c r="M14" s="203"/>
      <c r="N14" s="203"/>
      <c r="O14" s="203"/>
      <c r="P14" s="13" t="s">
        <v>13</v>
      </c>
      <c r="Q14" s="13" t="s">
        <v>20</v>
      </c>
      <c r="R14" s="13" t="s">
        <v>24</v>
      </c>
      <c r="S14" s="13"/>
      <c r="T14" s="13"/>
      <c r="U14" s="13"/>
      <c r="V14" s="13"/>
      <c r="W14" s="13"/>
      <c r="X14" s="47" t="s">
        <v>14</v>
      </c>
      <c r="Y14" s="204" t="s">
        <v>15</v>
      </c>
      <c r="Z14" s="204"/>
      <c r="AA14" s="48" t="s">
        <v>16</v>
      </c>
    </row>
    <row r="15" spans="1:27" ht="12.75" customHeight="1" x14ac:dyDescent="0.2">
      <c r="A15" s="5"/>
      <c r="B15" s="16"/>
      <c r="C15" s="42"/>
      <c r="D15" s="44"/>
      <c r="E15" s="17"/>
      <c r="F15" s="18"/>
      <c r="G15" s="211" t="s">
        <v>25</v>
      </c>
      <c r="H15" s="211"/>
      <c r="I15" s="211"/>
      <c r="J15" s="211"/>
      <c r="K15" s="211"/>
      <c r="L15" s="211"/>
      <c r="M15" s="211"/>
      <c r="N15" s="211"/>
      <c r="O15" s="211"/>
      <c r="P15" s="14" t="s">
        <v>13</v>
      </c>
      <c r="Q15" s="14" t="s">
        <v>20</v>
      </c>
      <c r="R15" s="14" t="s">
        <v>26</v>
      </c>
      <c r="S15" s="14"/>
      <c r="T15" s="14"/>
      <c r="U15" s="14"/>
      <c r="V15" s="14"/>
      <c r="W15" s="14"/>
      <c r="X15" s="49" t="s">
        <v>14</v>
      </c>
      <c r="Y15" s="212" t="s">
        <v>15</v>
      </c>
      <c r="Z15" s="212"/>
      <c r="AA15" s="50" t="s">
        <v>16</v>
      </c>
    </row>
    <row r="16" spans="1:27" ht="12.75" customHeight="1" x14ac:dyDescent="0.2">
      <c r="A16" s="5"/>
      <c r="B16" s="16"/>
      <c r="C16" s="42"/>
      <c r="D16" s="44"/>
      <c r="E16" s="17"/>
      <c r="F16" s="18"/>
      <c r="G16" s="19"/>
      <c r="H16" s="213" t="s">
        <v>27</v>
      </c>
      <c r="I16" s="213"/>
      <c r="J16" s="213"/>
      <c r="K16" s="213"/>
      <c r="L16" s="213"/>
      <c r="M16" s="213"/>
      <c r="N16" s="213"/>
      <c r="O16" s="213"/>
      <c r="P16" s="15" t="s">
        <v>13</v>
      </c>
      <c r="Q16" s="15" t="s">
        <v>20</v>
      </c>
      <c r="R16" s="15" t="s">
        <v>28</v>
      </c>
      <c r="S16" s="15"/>
      <c r="T16" s="15"/>
      <c r="U16" s="15"/>
      <c r="V16" s="15"/>
      <c r="W16" s="15"/>
      <c r="X16" s="51" t="s">
        <v>14</v>
      </c>
      <c r="Y16" s="214" t="s">
        <v>15</v>
      </c>
      <c r="Z16" s="214"/>
      <c r="AA16" s="52" t="s">
        <v>16</v>
      </c>
    </row>
    <row r="17" spans="1:30" ht="12.75" customHeight="1" x14ac:dyDescent="0.2">
      <c r="A17" s="5"/>
      <c r="B17" s="16"/>
      <c r="C17" s="42"/>
      <c r="D17" s="44"/>
      <c r="E17" s="17"/>
      <c r="F17" s="18"/>
      <c r="G17" s="19"/>
      <c r="H17" s="20"/>
      <c r="I17" s="216" t="s">
        <v>55</v>
      </c>
      <c r="J17" s="217"/>
      <c r="K17" s="217"/>
      <c r="L17" s="217"/>
      <c r="M17" s="217"/>
      <c r="N17" s="217"/>
      <c r="O17" s="218"/>
      <c r="P17" s="64" t="s">
        <v>13</v>
      </c>
      <c r="Q17" s="64" t="s">
        <v>20</v>
      </c>
      <c r="R17" s="64" t="s">
        <v>28</v>
      </c>
      <c r="S17" s="64" t="s">
        <v>57</v>
      </c>
      <c r="T17" s="64"/>
      <c r="U17" s="64"/>
      <c r="V17" s="64"/>
      <c r="W17" s="64"/>
      <c r="X17" s="65" t="s">
        <v>14</v>
      </c>
      <c r="Y17" s="215" t="s">
        <v>15</v>
      </c>
      <c r="Z17" s="215"/>
      <c r="AA17" s="66" t="s">
        <v>16</v>
      </c>
      <c r="AD17" s="28" t="s">
        <v>47</v>
      </c>
    </row>
    <row r="18" spans="1:30" ht="12.75" customHeight="1" x14ac:dyDescent="0.2">
      <c r="A18" s="5"/>
      <c r="B18" s="16"/>
      <c r="C18" s="42"/>
      <c r="D18" s="44"/>
      <c r="E18" s="17"/>
      <c r="F18" s="18"/>
      <c r="G18" s="19"/>
      <c r="H18" s="20"/>
      <c r="I18" s="191" t="s">
        <v>56</v>
      </c>
      <c r="J18" s="192"/>
      <c r="K18" s="192"/>
      <c r="L18" s="192"/>
      <c r="M18" s="192"/>
      <c r="N18" s="192"/>
      <c r="O18" s="193"/>
      <c r="P18" s="26" t="s">
        <v>13</v>
      </c>
      <c r="Q18" s="26" t="s">
        <v>20</v>
      </c>
      <c r="R18" s="26" t="s">
        <v>28</v>
      </c>
      <c r="S18" s="26" t="s">
        <v>58</v>
      </c>
      <c r="T18" s="26"/>
      <c r="U18" s="26"/>
      <c r="V18" s="26"/>
      <c r="W18" s="26"/>
      <c r="X18" s="53" t="s">
        <v>14</v>
      </c>
      <c r="Y18" s="189" t="s">
        <v>15</v>
      </c>
      <c r="Z18" s="189"/>
      <c r="AA18" s="54" t="s">
        <v>16</v>
      </c>
    </row>
    <row r="19" spans="1:30" ht="12.75" customHeight="1" x14ac:dyDescent="0.2">
      <c r="A19" s="5"/>
      <c r="B19" s="16"/>
      <c r="C19" s="42"/>
      <c r="D19" s="44"/>
      <c r="E19" s="17"/>
      <c r="F19" s="18"/>
      <c r="G19" s="19"/>
      <c r="H19" s="20"/>
      <c r="I19" s="186" t="s">
        <v>29</v>
      </c>
      <c r="J19" s="187"/>
      <c r="K19" s="187"/>
      <c r="L19" s="187"/>
      <c r="M19" s="187"/>
      <c r="N19" s="187"/>
      <c r="O19" s="188"/>
      <c r="P19" s="67" t="s">
        <v>13</v>
      </c>
      <c r="Q19" s="67" t="s">
        <v>20</v>
      </c>
      <c r="R19" s="67" t="s">
        <v>28</v>
      </c>
      <c r="S19" s="67" t="s">
        <v>30</v>
      </c>
      <c r="T19" s="67"/>
      <c r="U19" s="67"/>
      <c r="V19" s="67"/>
      <c r="W19" s="67"/>
      <c r="X19" s="68" t="s">
        <v>14</v>
      </c>
      <c r="Y19" s="190" t="s">
        <v>15</v>
      </c>
      <c r="Z19" s="190"/>
      <c r="AA19" s="69" t="s">
        <v>16</v>
      </c>
    </row>
    <row r="20" spans="1:30" ht="12.75" customHeight="1" x14ac:dyDescent="0.2">
      <c r="A20" s="5"/>
      <c r="B20" s="16"/>
      <c r="C20" s="42"/>
      <c r="D20" s="44"/>
      <c r="E20" s="17"/>
      <c r="F20" s="18"/>
      <c r="G20" s="19"/>
      <c r="H20" s="20"/>
      <c r="I20" s="24"/>
      <c r="J20" s="227" t="s">
        <v>42</v>
      </c>
      <c r="K20" s="228"/>
      <c r="L20" s="228"/>
      <c r="M20" s="228"/>
      <c r="N20" s="228"/>
      <c r="O20" s="229"/>
      <c r="P20" s="55" t="s">
        <v>13</v>
      </c>
      <c r="Q20" s="55" t="s">
        <v>20</v>
      </c>
      <c r="R20" s="55" t="s">
        <v>28</v>
      </c>
      <c r="S20" s="55" t="s">
        <v>30</v>
      </c>
      <c r="T20" s="29" t="s">
        <v>43</v>
      </c>
      <c r="U20" s="29"/>
      <c r="V20" s="29"/>
      <c r="W20" s="29"/>
      <c r="X20" s="56" t="s">
        <v>14</v>
      </c>
      <c r="Y20" s="219" t="s">
        <v>15</v>
      </c>
      <c r="Z20" s="219"/>
      <c r="AA20" s="57" t="s">
        <v>16</v>
      </c>
    </row>
    <row r="21" spans="1:30" ht="12.75" customHeight="1" x14ac:dyDescent="0.2">
      <c r="A21" s="5"/>
      <c r="B21" s="16"/>
      <c r="C21" s="42"/>
      <c r="D21" s="44"/>
      <c r="E21" s="17"/>
      <c r="F21" s="18"/>
      <c r="G21" s="19"/>
      <c r="H21" s="20"/>
      <c r="I21" s="24"/>
      <c r="J21" s="31"/>
      <c r="K21" s="227" t="s">
        <v>49</v>
      </c>
      <c r="L21" s="228"/>
      <c r="M21" s="228"/>
      <c r="N21" s="228"/>
      <c r="O21" s="229"/>
      <c r="P21" s="55" t="s">
        <v>13</v>
      </c>
      <c r="Q21" s="55" t="s">
        <v>20</v>
      </c>
      <c r="R21" s="55" t="s">
        <v>28</v>
      </c>
      <c r="S21" s="55" t="s">
        <v>30</v>
      </c>
      <c r="T21" s="29" t="s">
        <v>43</v>
      </c>
      <c r="U21" s="29" t="s">
        <v>46</v>
      </c>
      <c r="V21" s="29"/>
      <c r="W21" s="29"/>
      <c r="X21" s="56" t="s">
        <v>14</v>
      </c>
      <c r="Y21" s="219" t="s">
        <v>15</v>
      </c>
      <c r="Z21" s="219"/>
      <c r="AA21" s="57" t="s">
        <v>16</v>
      </c>
    </row>
    <row r="22" spans="1:30" ht="12.75" customHeight="1" x14ac:dyDescent="0.2">
      <c r="A22" s="5"/>
      <c r="B22" s="16"/>
      <c r="C22" s="42"/>
      <c r="D22" s="44"/>
      <c r="E22" s="17"/>
      <c r="F22" s="18"/>
      <c r="G22" s="19"/>
      <c r="H22" s="20"/>
      <c r="I22" s="24"/>
      <c r="J22" s="31"/>
      <c r="K22" s="31"/>
      <c r="L22" s="227" t="s">
        <v>54</v>
      </c>
      <c r="M22" s="228"/>
      <c r="N22" s="228"/>
      <c r="O22" s="229"/>
      <c r="P22" s="55" t="s">
        <v>13</v>
      </c>
      <c r="Q22" s="55" t="s">
        <v>20</v>
      </c>
      <c r="R22" s="55" t="s">
        <v>28</v>
      </c>
      <c r="S22" s="55" t="s">
        <v>30</v>
      </c>
      <c r="T22" s="29" t="s">
        <v>43</v>
      </c>
      <c r="U22" s="29" t="s">
        <v>46</v>
      </c>
      <c r="V22" s="29" t="s">
        <v>52</v>
      </c>
      <c r="W22" s="29"/>
      <c r="X22" s="56" t="s">
        <v>14</v>
      </c>
      <c r="Y22" s="219" t="s">
        <v>15</v>
      </c>
      <c r="Z22" s="219"/>
      <c r="AA22" s="57" t="s">
        <v>16</v>
      </c>
    </row>
    <row r="23" spans="1:30" ht="12.75" customHeight="1" x14ac:dyDescent="0.2">
      <c r="A23" s="5"/>
      <c r="B23" s="16"/>
      <c r="C23" s="42"/>
      <c r="D23" s="44"/>
      <c r="E23" s="17"/>
      <c r="F23" s="18"/>
      <c r="G23" s="19"/>
      <c r="H23" s="20"/>
      <c r="I23" s="24"/>
      <c r="J23" s="32"/>
      <c r="K23" s="32"/>
      <c r="L23" s="32"/>
      <c r="M23" s="230" t="s">
        <v>50</v>
      </c>
      <c r="N23" s="231"/>
      <c r="O23" s="232"/>
      <c r="P23" s="55" t="s">
        <v>13</v>
      </c>
      <c r="Q23" s="55" t="s">
        <v>20</v>
      </c>
      <c r="R23" s="55" t="s">
        <v>28</v>
      </c>
      <c r="S23" s="55" t="s">
        <v>30</v>
      </c>
      <c r="T23" s="29" t="s">
        <v>43</v>
      </c>
      <c r="U23" s="29" t="s">
        <v>46</v>
      </c>
      <c r="V23" s="29" t="s">
        <v>52</v>
      </c>
      <c r="W23" s="29" t="s">
        <v>48</v>
      </c>
      <c r="X23" s="56" t="s">
        <v>14</v>
      </c>
      <c r="Y23" s="219" t="s">
        <v>15</v>
      </c>
      <c r="Z23" s="219"/>
      <c r="AA23" s="57" t="s">
        <v>16</v>
      </c>
    </row>
    <row r="24" spans="1:30" ht="14.65" customHeight="1" thickBot="1" x14ac:dyDescent="0.25">
      <c r="X24" s="58"/>
      <c r="Y24" s="221"/>
      <c r="Z24" s="221"/>
      <c r="AA24" s="58"/>
    </row>
    <row r="25" spans="1:30" ht="13.5" thickBot="1" x14ac:dyDescent="0.25">
      <c r="A25" s="5"/>
      <c r="B25" s="224" t="s">
        <v>31</v>
      </c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6"/>
      <c r="X25" s="59" t="s">
        <v>14</v>
      </c>
      <c r="Y25" s="222" t="s">
        <v>15</v>
      </c>
      <c r="Z25" s="222"/>
      <c r="AA25" s="60" t="s">
        <v>16</v>
      </c>
    </row>
    <row r="26" spans="1:30" x14ac:dyDescent="0.2"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30" ht="12.75" customHeight="1" x14ac:dyDescent="0.2">
      <c r="B27" s="207" t="s">
        <v>32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61" t="s">
        <v>33</v>
      </c>
      <c r="P27" s="62"/>
      <c r="Q27" s="223"/>
      <c r="R27" s="223"/>
      <c r="S27" s="62"/>
      <c r="T27" s="62"/>
      <c r="U27" s="62"/>
      <c r="V27" s="62"/>
      <c r="W27" s="62"/>
      <c r="X27" s="223" t="s">
        <v>34</v>
      </c>
      <c r="Y27" s="223"/>
      <c r="Z27" s="62"/>
      <c r="AA27" s="63" t="s">
        <v>35</v>
      </c>
    </row>
    <row r="28" spans="1:30" x14ac:dyDescent="0.2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5" t="s">
        <v>36</v>
      </c>
      <c r="P28" s="25"/>
      <c r="Q28" s="220" t="s">
        <v>37</v>
      </c>
      <c r="R28" s="220"/>
      <c r="S28" s="25"/>
      <c r="T28" s="25"/>
      <c r="U28" s="25"/>
      <c r="V28" s="25"/>
      <c r="W28" s="25"/>
      <c r="X28" s="220" t="s">
        <v>38</v>
      </c>
      <c r="Y28" s="220"/>
      <c r="Z28" s="25"/>
      <c r="AA28" s="25" t="s">
        <v>39</v>
      </c>
    </row>
    <row r="29" spans="1:30" x14ac:dyDescent="0.2">
      <c r="I29" s="8" t="s">
        <v>40</v>
      </c>
      <c r="J29" s="8"/>
      <c r="K29" s="8"/>
      <c r="L29" s="8"/>
      <c r="M29" s="8"/>
      <c r="N29" s="8"/>
    </row>
  </sheetData>
  <mergeCells count="45">
    <mergeCell ref="Y20:Z20"/>
    <mergeCell ref="B27:N27"/>
    <mergeCell ref="Q28:R28"/>
    <mergeCell ref="X28:Y28"/>
    <mergeCell ref="Y24:Z24"/>
    <mergeCell ref="Y25:Z25"/>
    <mergeCell ref="Q27:R27"/>
    <mergeCell ref="X27:Y27"/>
    <mergeCell ref="Y23:Z23"/>
    <mergeCell ref="B25:W25"/>
    <mergeCell ref="Y22:Z22"/>
    <mergeCell ref="Y21:Z21"/>
    <mergeCell ref="J20:O20"/>
    <mergeCell ref="K21:O21"/>
    <mergeCell ref="M23:O23"/>
    <mergeCell ref="L22:O22"/>
    <mergeCell ref="G15:O15"/>
    <mergeCell ref="Y15:Z15"/>
    <mergeCell ref="H16:O16"/>
    <mergeCell ref="Y16:Z16"/>
    <mergeCell ref="Y17:Z17"/>
    <mergeCell ref="I17:O17"/>
    <mergeCell ref="B1:AA1"/>
    <mergeCell ref="B3:AA3"/>
    <mergeCell ref="B5:AA5"/>
    <mergeCell ref="B7:O7"/>
    <mergeCell ref="Y7:Z7"/>
    <mergeCell ref="B4:N4"/>
    <mergeCell ref="B6:N6"/>
    <mergeCell ref="I19:O19"/>
    <mergeCell ref="Y18:Z18"/>
    <mergeCell ref="Y19:Z19"/>
    <mergeCell ref="I18:O18"/>
    <mergeCell ref="B8:O8"/>
    <mergeCell ref="Y8:Z8"/>
    <mergeCell ref="B10:O10"/>
    <mergeCell ref="Y10:Z10"/>
    <mergeCell ref="C11:O11"/>
    <mergeCell ref="Y11:Z11"/>
    <mergeCell ref="Y12:Z12"/>
    <mergeCell ref="E13:O13"/>
    <mergeCell ref="Y13:Z13"/>
    <mergeCell ref="F14:O14"/>
    <mergeCell ref="Y14:Z14"/>
    <mergeCell ref="D12:O12"/>
  </mergeCells>
  <pageMargins left="0.39370078740157483" right="0.23622047244094491" top="0.74803149606299213" bottom="0.39370078740157483" header="0.51181102362204722" footer="0.51181102362204722"/>
  <pageSetup scale="92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41</vt:i4>
      </vt:variant>
    </vt:vector>
  </HeadingPairs>
  <TitlesOfParts>
    <vt:vector size="43" baseType="lpstr">
      <vt:lpstr>2023-2025</vt:lpstr>
      <vt:lpstr>Лист1</vt:lpstr>
      <vt:lpstr>clsAnalityc1</vt:lpstr>
      <vt:lpstr>clsAnalityc2</vt:lpstr>
      <vt:lpstr>clsAnalityc3</vt:lpstr>
      <vt:lpstr>ColTotalAnalityc1</vt:lpstr>
      <vt:lpstr>ColTotalAnalityc2</vt:lpstr>
      <vt:lpstr>ColTotalAnalityc3</vt:lpstr>
      <vt:lpstr>ColTotalCSR1</vt:lpstr>
      <vt:lpstr>ColTotalCSR2</vt:lpstr>
      <vt:lpstr>ColTotalCSR3</vt:lpstr>
      <vt:lpstr>ColTotalCSR4</vt:lpstr>
      <vt:lpstr>ColTotalFKR1</vt:lpstr>
      <vt:lpstr>ColTotalFKR2</vt:lpstr>
      <vt:lpstr>ColTotalGRBS</vt:lpstr>
      <vt:lpstr>ColTotalSubEKR</vt:lpstr>
      <vt:lpstr>CSR</vt:lpstr>
      <vt:lpstr>FKR</vt:lpstr>
      <vt:lpstr>Footer</vt:lpstr>
      <vt:lpstr>GRBS</vt:lpstr>
      <vt:lpstr>Header</vt:lpstr>
      <vt:lpstr>Row</vt:lpstr>
      <vt:lpstr>SubEKR</vt:lpstr>
      <vt:lpstr>Total</vt:lpstr>
      <vt:lpstr>TotalAnalityc1</vt:lpstr>
      <vt:lpstr>TotalAnalityc2</vt:lpstr>
      <vt:lpstr>TotalAnalityc3</vt:lpstr>
      <vt:lpstr>TotalCSRXX00000000</vt:lpstr>
      <vt:lpstr>TotalCSRXXX0000000</vt:lpstr>
      <vt:lpstr>TotalCSRXXXXX00000</vt:lpstr>
      <vt:lpstr>TotalCSRXXXXXXXXXX</vt:lpstr>
      <vt:lpstr>TotalFKRXX00</vt:lpstr>
      <vt:lpstr>TotalFKRXXXX</vt:lpstr>
      <vt:lpstr>TotalGRBS</vt:lpstr>
      <vt:lpstr>TotalSubEKR</vt:lpstr>
      <vt:lpstr>TotalVR</vt:lpstr>
      <vt:lpstr>TotalVR1</vt:lpstr>
      <vt:lpstr>TotalVR2</vt:lpstr>
      <vt:lpstr>VR</vt:lpstr>
      <vt:lpstr>Year1</vt:lpstr>
      <vt:lpstr>Year2</vt:lpstr>
      <vt:lpstr>Year3</vt:lpstr>
      <vt:lpstr>'2023-2025'!Область_печати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Греков Сергей Викторович</dc:creator>
  <cp:lastModifiedBy>User</cp:lastModifiedBy>
  <cp:revision>0</cp:revision>
  <cp:lastPrinted>2023-08-25T13:29:53Z</cp:lastPrinted>
  <dcterms:created xsi:type="dcterms:W3CDTF">2017-02-20T14:15:25Z</dcterms:created>
  <dcterms:modified xsi:type="dcterms:W3CDTF">2023-10-10T13:00:14Z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